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ijavv.amphora.ee/webdav/"/>
    </mc:Choice>
  </mc:AlternateContent>
  <xr:revisionPtr revIDLastSave="0" documentId="13_ncr:40000001_{CB7D05FD-3C55-49EB-8E96-B8D92CDB31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1.03.2026" sheetId="2" r:id="rId1"/>
    <sheet name="Sheet1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1" i="2" l="1"/>
  <c r="C141" i="2"/>
  <c r="C72" i="2"/>
  <c r="D72" i="2"/>
  <c r="D126" i="2" l="1"/>
  <c r="C126" i="2"/>
  <c r="C88" i="2"/>
  <c r="E99" i="2"/>
  <c r="D79" i="2"/>
  <c r="C79" i="2"/>
  <c r="C61" i="2"/>
  <c r="D61" i="2"/>
  <c r="C105" i="2"/>
  <c r="E104" i="2"/>
  <c r="E81" i="2"/>
  <c r="E130" i="2" l="1"/>
  <c r="E92" i="2"/>
  <c r="E90" i="2"/>
  <c r="D29" i="2" l="1"/>
  <c r="D105" i="2"/>
  <c r="D88" i="2"/>
  <c r="D56" i="2"/>
  <c r="D49" i="2"/>
  <c r="E58" i="2"/>
  <c r="C56" i="2"/>
  <c r="E110" i="2"/>
  <c r="E91" i="2"/>
  <c r="E57" i="2"/>
  <c r="E16" i="2" l="1"/>
  <c r="E137" i="2"/>
  <c r="E116" i="2"/>
  <c r="E60" i="2"/>
  <c r="E17" i="2"/>
  <c r="E103" i="2" l="1"/>
  <c r="E136" i="2"/>
  <c r="E135" i="2"/>
  <c r="E134" i="2"/>
  <c r="E133" i="2"/>
  <c r="E131" i="2"/>
  <c r="E129" i="2"/>
  <c r="E128" i="2"/>
  <c r="E127" i="2"/>
  <c r="E125" i="2"/>
  <c r="E124" i="2"/>
  <c r="E122" i="2"/>
  <c r="E121" i="2"/>
  <c r="E120" i="2"/>
  <c r="E118" i="2"/>
  <c r="E114" i="2"/>
  <c r="E112" i="2"/>
  <c r="E109" i="2"/>
  <c r="E108" i="2"/>
  <c r="E107" i="2"/>
  <c r="E106" i="2"/>
  <c r="E102" i="2"/>
  <c r="E101" i="2"/>
  <c r="E100" i="2"/>
  <c r="E98" i="2"/>
  <c r="E97" i="2"/>
  <c r="E96" i="2"/>
  <c r="E95" i="2"/>
  <c r="E94" i="2"/>
  <c r="E93" i="2"/>
  <c r="E89" i="2"/>
  <c r="E87" i="2"/>
  <c r="E86" i="2" s="1"/>
  <c r="D86" i="2"/>
  <c r="D48" i="2" s="1"/>
  <c r="D140" i="2" s="1"/>
  <c r="C86" i="2"/>
  <c r="E85" i="2"/>
  <c r="E84" i="2"/>
  <c r="E83" i="2"/>
  <c r="E82" i="2"/>
  <c r="E80" i="2"/>
  <c r="E78" i="2"/>
  <c r="E77" i="2"/>
  <c r="E76" i="2"/>
  <c r="E75" i="2"/>
  <c r="E73" i="2"/>
  <c r="E71" i="2"/>
  <c r="E70" i="2"/>
  <c r="E68" i="2"/>
  <c r="E67" i="2"/>
  <c r="E66" i="2"/>
  <c r="E65" i="2"/>
  <c r="E64" i="2"/>
  <c r="E63" i="2"/>
  <c r="E62" i="2"/>
  <c r="E59" i="2"/>
  <c r="E55" i="2"/>
  <c r="E54" i="2"/>
  <c r="E53" i="2"/>
  <c r="E52" i="2"/>
  <c r="E51" i="2"/>
  <c r="E50" i="2"/>
  <c r="C49" i="2"/>
  <c r="E44" i="2"/>
  <c r="E43" i="2"/>
  <c r="D42" i="2"/>
  <c r="C42" i="2"/>
  <c r="E40" i="2"/>
  <c r="E39" i="2"/>
  <c r="E38" i="2"/>
  <c r="E37" i="2"/>
  <c r="E36" i="2"/>
  <c r="E35" i="2"/>
  <c r="D34" i="2"/>
  <c r="C34" i="2"/>
  <c r="E32" i="2"/>
  <c r="E31" i="2"/>
  <c r="E30" i="2"/>
  <c r="C29" i="2"/>
  <c r="E28" i="2"/>
  <c r="E27" i="2"/>
  <c r="D26" i="2"/>
  <c r="C26" i="2"/>
  <c r="E24" i="2"/>
  <c r="E23" i="2"/>
  <c r="E22" i="2"/>
  <c r="D21" i="2"/>
  <c r="C21" i="2"/>
  <c r="E20" i="2"/>
  <c r="E19" i="2"/>
  <c r="D18" i="2"/>
  <c r="C18" i="2"/>
  <c r="E15" i="2"/>
  <c r="E14" i="2"/>
  <c r="E13" i="2"/>
  <c r="E12" i="2"/>
  <c r="E11" i="2"/>
  <c r="E10" i="2"/>
  <c r="D9" i="2"/>
  <c r="C9" i="2"/>
  <c r="E8" i="2"/>
  <c r="E7" i="2"/>
  <c r="D6" i="2"/>
  <c r="C6" i="2"/>
  <c r="C48" i="2" l="1"/>
  <c r="D5" i="2"/>
  <c r="C5" i="2"/>
  <c r="E132" i="2"/>
  <c r="E123" i="2"/>
  <c r="E126" i="2"/>
  <c r="E88" i="2"/>
  <c r="C25" i="2"/>
  <c r="E34" i="2"/>
  <c r="E18" i="2"/>
  <c r="E79" i="2"/>
  <c r="E49" i="2"/>
  <c r="E21" i="2"/>
  <c r="E61" i="2"/>
  <c r="E29" i="2"/>
  <c r="E9" i="2"/>
  <c r="E6" i="2"/>
  <c r="E26" i="2"/>
  <c r="E56" i="2"/>
  <c r="E72" i="2"/>
  <c r="D25" i="2"/>
  <c r="C140" i="2" l="1"/>
  <c r="D33" i="2"/>
  <c r="D41" i="2" s="1"/>
  <c r="D45" i="2" s="1"/>
  <c r="E105" i="2"/>
  <c r="C33" i="2"/>
  <c r="C41" i="2" s="1"/>
  <c r="C45" i="2" s="1"/>
  <c r="E25" i="2"/>
  <c r="E5" i="2"/>
  <c r="E48" i="2" l="1"/>
</calcChain>
</file>

<file path=xl/sharedStrings.xml><?xml version="1.0" encoding="utf-8"?>
<sst xmlns="http://schemas.openxmlformats.org/spreadsheetml/2006/main" count="246" uniqueCount="224">
  <si>
    <t>Anija Vallavalitsus</t>
  </si>
  <si>
    <t>Protsent</t>
  </si>
  <si>
    <t>TUNNUS</t>
  </si>
  <si>
    <t>PÕHITEGEVUSE TULUD KOKKU</t>
  </si>
  <si>
    <t>30</t>
  </si>
  <si>
    <t>Maksutulud kokku</t>
  </si>
  <si>
    <t>3000</t>
  </si>
  <si>
    <t>sh füüsilise isiku tulumaks</t>
  </si>
  <si>
    <t>3030</t>
  </si>
  <si>
    <t xml:space="preserve">      maamaks</t>
  </si>
  <si>
    <t>32</t>
  </si>
  <si>
    <t>Tulud kaupade ja teenuste müügist kokku</t>
  </si>
  <si>
    <t>320</t>
  </si>
  <si>
    <t>sh riigilõivud</t>
  </si>
  <si>
    <t>3220</t>
  </si>
  <si>
    <t xml:space="preserve">     haridusalane tegevus</t>
  </si>
  <si>
    <t>3221</t>
  </si>
  <si>
    <t xml:space="preserve">     kultuurialane tegevus</t>
  </si>
  <si>
    <t>3224</t>
  </si>
  <si>
    <t xml:space="preserve">     sotsiaalabialane tegevus</t>
  </si>
  <si>
    <t>3225</t>
  </si>
  <si>
    <t xml:space="preserve">     elamu- ja kommunaaltegevus</t>
  </si>
  <si>
    <t>3233</t>
  </si>
  <si>
    <t>3229</t>
  </si>
  <si>
    <t xml:space="preserve">     muud tulud</t>
  </si>
  <si>
    <t>35</t>
  </si>
  <si>
    <t>Saadavad toetused tegevuskuludeks kokku</t>
  </si>
  <si>
    <t>35201</t>
  </si>
  <si>
    <t xml:space="preserve">sh toetus- ja tasandusfond </t>
  </si>
  <si>
    <t>3500</t>
  </si>
  <si>
    <t xml:space="preserve">      sihtfinantseerimine tegevuskuludeks</t>
  </si>
  <si>
    <t>38</t>
  </si>
  <si>
    <t>Muud tegevustulud kokku</t>
  </si>
  <si>
    <t>3880, 3888</t>
  </si>
  <si>
    <t>PÕHITEGEVUSE KULUD KOKKU</t>
  </si>
  <si>
    <t>Antud toetused tegevuskuludeks</t>
  </si>
  <si>
    <t>413</t>
  </si>
  <si>
    <t>Sotsiaalabitoetused ja muud toetused füüsilistele isikutele</t>
  </si>
  <si>
    <t>4500</t>
  </si>
  <si>
    <t>Sihtotstarbelised toetused tegevuskuludeks</t>
  </si>
  <si>
    <t>Muud tegevuskulud</t>
  </si>
  <si>
    <t>50</t>
  </si>
  <si>
    <t>Tööjõukulud</t>
  </si>
  <si>
    <t>55</t>
  </si>
  <si>
    <t>Majandamiskulud</t>
  </si>
  <si>
    <t>60</t>
  </si>
  <si>
    <t>Muud kulud (s.h. reservfond)</t>
  </si>
  <si>
    <t>PÕHITEGEVUSE TULEM</t>
  </si>
  <si>
    <t>INVESTEERIMISTEGEVUS KOKKU</t>
  </si>
  <si>
    <t>381</t>
  </si>
  <si>
    <t>Põhivara müük (+)</t>
  </si>
  <si>
    <t>15</t>
  </si>
  <si>
    <t>Põhivara soetus (-)</t>
  </si>
  <si>
    <t>3502</t>
  </si>
  <si>
    <t xml:space="preserve">Põhivara soetuseks saadav sihtfinantseerimine(+) </t>
  </si>
  <si>
    <t>4502</t>
  </si>
  <si>
    <t>Põhivara soetuseks antav sihtfinantseerimine(-)</t>
  </si>
  <si>
    <t>655</t>
  </si>
  <si>
    <t>Finantstulud (+)</t>
  </si>
  <si>
    <t>650</t>
  </si>
  <si>
    <t>Finantstkulud (-)</t>
  </si>
  <si>
    <t>EELARVE TULEM (ÜLEJÄÄK (+) / PUUDUJÄÄK (-))</t>
  </si>
  <si>
    <t>FINANTSEERIMISTEGEVUS</t>
  </si>
  <si>
    <t>2585</t>
  </si>
  <si>
    <t>Kohustuste võtmine (+)</t>
  </si>
  <si>
    <t>2586</t>
  </si>
  <si>
    <t>Kohustuste tasumine (-)</t>
  </si>
  <si>
    <t>100</t>
  </si>
  <si>
    <t>LIKVIIDSETE VARADE MUUTUS (+ suurenemine, - vähenemine)</t>
  </si>
  <si>
    <t>RAHA JÄÄK PERIOODI LÕPUS</t>
  </si>
  <si>
    <t>PÕHITEGEVUSE KULUDE JA INVESTEERIMISTEGEVUSE VÄLJAMINEKUTE JAOTUS TEGEVUSALADE JÄRGI</t>
  </si>
  <si>
    <t>01</t>
  </si>
  <si>
    <t>Üldised valitsussektori teenused</t>
  </si>
  <si>
    <t>01111</t>
  </si>
  <si>
    <t>Vallavolikogu</t>
  </si>
  <si>
    <t>01112</t>
  </si>
  <si>
    <t>Vallavalitsus</t>
  </si>
  <si>
    <t>01114</t>
  </si>
  <si>
    <t>Reservfond</t>
  </si>
  <si>
    <t>01330</t>
  </si>
  <si>
    <t>Raamatupidamine</t>
  </si>
  <si>
    <t>01700</t>
  </si>
  <si>
    <t>Valitsussektori võla teenindamine</t>
  </si>
  <si>
    <t>01800</t>
  </si>
  <si>
    <t>Valitsussektori liikmemaksud</t>
  </si>
  <si>
    <t>Avalik kord ja julgeolek</t>
  </si>
  <si>
    <t>03600</t>
  </si>
  <si>
    <t>Muu avalik kord ja julgeolek kokku</t>
  </si>
  <si>
    <t xml:space="preserve">     s.h. investeeringud</t>
  </si>
  <si>
    <t>04</t>
  </si>
  <si>
    <t>Majandus</t>
  </si>
  <si>
    <t>04210</t>
  </si>
  <si>
    <t>Maakorraldus</t>
  </si>
  <si>
    <t>04430</t>
  </si>
  <si>
    <t>Ehitus</t>
  </si>
  <si>
    <t>04510</t>
  </si>
  <si>
    <t>Maanteetransport (vallateede- ja tänavate korrashoid)</t>
  </si>
  <si>
    <t>04512</t>
  </si>
  <si>
    <t>Ühistranspordi korraldus</t>
  </si>
  <si>
    <t>04730</t>
  </si>
  <si>
    <t>Turism</t>
  </si>
  <si>
    <t>04740</t>
  </si>
  <si>
    <t>Üldmajanduslikud arendusprojektid</t>
  </si>
  <si>
    <t>04900</t>
  </si>
  <si>
    <t>Muu majandus (sh.majanduse haldamine)</t>
  </si>
  <si>
    <t>05</t>
  </si>
  <si>
    <t>Keskkonnakaitse</t>
  </si>
  <si>
    <t>05100</t>
  </si>
  <si>
    <t xml:space="preserve">Jäätmekäitlus </t>
  </si>
  <si>
    <t>05101</t>
  </si>
  <si>
    <t>Avalike alade puhastus</t>
  </si>
  <si>
    <t>05200</t>
  </si>
  <si>
    <t>Heitveekäitlus</t>
  </si>
  <si>
    <t>05400</t>
  </si>
  <si>
    <t>Haljastus</t>
  </si>
  <si>
    <t>05600</t>
  </si>
  <si>
    <t>Muu keskkonnakaitse</t>
  </si>
  <si>
    <t>06</t>
  </si>
  <si>
    <t>Elamu- ja kommunaalmajandus</t>
  </si>
  <si>
    <t>06100</t>
  </si>
  <si>
    <t>Elamumajanduse arendamine</t>
  </si>
  <si>
    <t>06300</t>
  </si>
  <si>
    <t>Veevarustus</t>
  </si>
  <si>
    <t>06400</t>
  </si>
  <si>
    <t>Tänavavalgustus</t>
  </si>
  <si>
    <t>06605</t>
  </si>
  <si>
    <t>Muu elamu- ja kommunaalmajanduse tegevus</t>
  </si>
  <si>
    <t>07</t>
  </si>
  <si>
    <t>Tervishoid</t>
  </si>
  <si>
    <t>07200</t>
  </si>
  <si>
    <t xml:space="preserve">Ambulatoorsed teenused </t>
  </si>
  <si>
    <t>08</t>
  </si>
  <si>
    <t>Vaba aeg, kultuur ja religioon</t>
  </si>
  <si>
    <t>08102</t>
  </si>
  <si>
    <t>Sporditegevus</t>
  </si>
  <si>
    <t>08107</t>
  </si>
  <si>
    <t>Noorsootöö ja noortekeskused</t>
  </si>
  <si>
    <t>08109</t>
  </si>
  <si>
    <t>Seltsitegevus ja vaba aeg</t>
  </si>
  <si>
    <t>08201</t>
  </si>
  <si>
    <t>08202</t>
  </si>
  <si>
    <t>08203</t>
  </si>
  <si>
    <t>Muuseumid</t>
  </si>
  <si>
    <t>08300</t>
  </si>
  <si>
    <t>Ringhäälingu- ja kirjastamisteenused</t>
  </si>
  <si>
    <t>08400</t>
  </si>
  <si>
    <t>Religiooni- ja muud ühiskonnateenused</t>
  </si>
  <si>
    <t>08600</t>
  </si>
  <si>
    <t>Muu vaba aeg, kultuur, religioon</t>
  </si>
  <si>
    <t>09</t>
  </si>
  <si>
    <t>Haridus</t>
  </si>
  <si>
    <t>09110</t>
  </si>
  <si>
    <t>09510</t>
  </si>
  <si>
    <t>09600</t>
  </si>
  <si>
    <t>Koolitransport</t>
  </si>
  <si>
    <t>09601</t>
  </si>
  <si>
    <t>Koolitoit</t>
  </si>
  <si>
    <t>09602</t>
  </si>
  <si>
    <t>09609</t>
  </si>
  <si>
    <t>Muud hariduse abiteenused</t>
  </si>
  <si>
    <t>09800</t>
  </si>
  <si>
    <t>Muu haridus, sh. hariduse haldus</t>
  </si>
  <si>
    <t>10</t>
  </si>
  <si>
    <t>Sotsiaalne kaitse</t>
  </si>
  <si>
    <t>10121</t>
  </si>
  <si>
    <t>Muu puuetega inimeste sotsiaalne kaitse</t>
  </si>
  <si>
    <t>10200</t>
  </si>
  <si>
    <t>Eakate sotsiaalhoolekande asutused</t>
  </si>
  <si>
    <t>10201</t>
  </si>
  <si>
    <t>Muu eakate sotsiaalne kaitse</t>
  </si>
  <si>
    <t>10400</t>
  </si>
  <si>
    <t>Laste ja noorte sotsiaalhoolekande asutused</t>
  </si>
  <si>
    <t>10402</t>
  </si>
  <si>
    <t>Muu perekondade ja laste sotsiaalne kaitse</t>
  </si>
  <si>
    <t>10600</t>
  </si>
  <si>
    <t>Eluasemeteenused sotsiaalsetele riskirühmadele</t>
  </si>
  <si>
    <t>10701</t>
  </si>
  <si>
    <t>Riiklik toimetulekutoetus</t>
  </si>
  <si>
    <t>10702</t>
  </si>
  <si>
    <t>10900</t>
  </si>
  <si>
    <t>Muu sotsiaalne kaitse, sh. sotsiaalse kaitse haldus</t>
  </si>
  <si>
    <t>Kontrollvalemid</t>
  </si>
  <si>
    <t>Kontroll: majandusliku sisu ja tegevusalade võrdlus</t>
  </si>
  <si>
    <t>Kontroll: investeeringud</t>
  </si>
  <si>
    <t>Anija Valla Keskraamatukogu</t>
  </si>
  <si>
    <t>Aegviidu Vallaraamatukogu</t>
  </si>
  <si>
    <t>Anija Valla Kultuurikeskus</t>
  </si>
  <si>
    <t>Aegviidu lasteaed</t>
  </si>
  <si>
    <t>09210</t>
  </si>
  <si>
    <t>Kehra Kunstidekool</t>
  </si>
  <si>
    <t>Aegviidu Kool</t>
  </si>
  <si>
    <t>Alavere Põhikool</t>
  </si>
  <si>
    <t>09212</t>
  </si>
  <si>
    <t>Kehra Gümnaasium</t>
  </si>
  <si>
    <t>Kehra Sotsiaalkeskus</t>
  </si>
  <si>
    <t>Erihoolekande teenus</t>
  </si>
  <si>
    <t xml:space="preserve">      üüri- ja renditulud</t>
  </si>
  <si>
    <t>Haridusteenused teistele asutustele</t>
  </si>
  <si>
    <t>38250, 38251</t>
  </si>
  <si>
    <t>Kaevandamisõiguse tasu</t>
  </si>
  <si>
    <t>38252, 38254</t>
  </si>
  <si>
    <t>Laekumine vee erikasutusest</t>
  </si>
  <si>
    <t xml:space="preserve">Muud tegevustulud </t>
  </si>
  <si>
    <t>Õpilaskodud</t>
  </si>
  <si>
    <t>3226</t>
  </si>
  <si>
    <t xml:space="preserve">     keskkonnaalane tegevus</t>
  </si>
  <si>
    <t>02100</t>
  </si>
  <si>
    <t>02,03</t>
  </si>
  <si>
    <t>Sõjaline kaitse</t>
  </si>
  <si>
    <t>08103</t>
  </si>
  <si>
    <t>Mänguväljakud, supluskohad</t>
  </si>
  <si>
    <t>Alavere Mõmmila lasteaed</t>
  </si>
  <si>
    <t xml:space="preserve">    s.h. investeeringud</t>
  </si>
  <si>
    <t>Koostas Andra Aus</t>
  </si>
  <si>
    <t>Kehra Lasteaiad</t>
  </si>
  <si>
    <t>Eelarve täitmise aruanne seisuga 31.märts 2026. aasta</t>
  </si>
  <si>
    <t>Eelarve 2026</t>
  </si>
  <si>
    <t>Täitmine 31.03.2026</t>
  </si>
  <si>
    <t xml:space="preserve">     s.h investeeringud</t>
  </si>
  <si>
    <t>s.h. investeeringud</t>
  </si>
  <si>
    <t>095103</t>
  </si>
  <si>
    <t>Muud huvikoolid</t>
  </si>
  <si>
    <r>
      <t xml:space="preserve">  </t>
    </r>
    <r>
      <rPr>
        <i/>
        <sz val="10"/>
        <color rgb="FF000000"/>
        <rFont val="Times New Roman"/>
        <family val="1"/>
      </rPr>
      <t xml:space="preserve">   s.h. investeeringud</t>
    </r>
    <r>
      <rPr>
        <sz val="10"/>
        <color indexed="8"/>
        <rFont val="Times New Roman"/>
        <family val="1"/>
      </rPr>
      <t xml:space="preserve">  </t>
    </r>
  </si>
  <si>
    <t>28.04. 2026.a.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</si>
</sst>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sz val="9"/>
      <color theme="1"/>
      <name val="Arial"/>
      <family val="2"/>
      <charset val="186"/>
    </font>
    <font>
      <sz val="10"/>
      <name val="Times New Roman"/>
      <family val="1"/>
      <charset val="186"/>
    </font>
    <font>
      <b/>
      <sz val="8"/>
      <color indexed="8"/>
      <name val="Arial"/>
      <family val="2"/>
      <charset val="186"/>
    </font>
    <font>
      <sz val="9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sz val="9"/>
      <color indexed="8"/>
      <name val="Arial"/>
      <family val="2"/>
    </font>
    <font>
      <sz val="8"/>
      <color indexed="8"/>
      <name val="Arial"/>
      <family val="2"/>
    </font>
    <font>
      <sz val="9"/>
      <color theme="1"/>
      <name val="Arial"/>
      <family val="2"/>
    </font>
    <font>
      <sz val="8"/>
      <name val="Arial"/>
      <family val="2"/>
      <charset val="186"/>
    </font>
    <font>
      <sz val="10"/>
      <name val="Arial"/>
      <family val="2"/>
      <charset val="186"/>
    </font>
    <font>
      <b/>
      <sz val="8"/>
      <name val="Arial"/>
      <family val="2"/>
      <charset val="186"/>
    </font>
    <font>
      <i/>
      <sz val="10"/>
      <name val="Times New Roman"/>
      <family val="1"/>
      <charset val="186"/>
    </font>
    <font>
      <i/>
      <sz val="8"/>
      <color indexed="8"/>
      <name val="Arial"/>
      <family val="2"/>
      <charset val="186"/>
    </font>
    <font>
      <i/>
      <sz val="8"/>
      <color indexed="8"/>
      <name val="Arial"/>
      <family val="2"/>
    </font>
    <font>
      <i/>
      <sz val="8"/>
      <name val="Arial"/>
      <family val="2"/>
      <charset val="186"/>
    </font>
    <font>
      <sz val="9"/>
      <name val="Arial"/>
      <family val="2"/>
    </font>
    <font>
      <sz val="9"/>
      <name val="Arial"/>
      <family val="2"/>
      <charset val="186"/>
    </font>
    <font>
      <b/>
      <sz val="8"/>
      <color indexed="8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  <font>
      <i/>
      <sz val="9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sz val="8"/>
      <color theme="1"/>
      <name val="Times New Roman"/>
      <family val="1"/>
      <charset val="186"/>
    </font>
    <font>
      <sz val="6"/>
      <color indexed="8"/>
      <name val="Arial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i/>
      <sz val="9"/>
      <color indexed="8"/>
      <name val="Arial"/>
      <family val="2"/>
    </font>
    <font>
      <i/>
      <sz val="9"/>
      <color rgb="FF00000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sz val="10"/>
      <color indexed="8"/>
      <name val="Times New Roman"/>
      <family val="1"/>
    </font>
    <font>
      <i/>
      <sz val="10"/>
      <color rgb="FF000000"/>
      <name val="Times New Roman"/>
      <family val="1"/>
    </font>
    <font>
      <i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31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3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3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3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/>
      <top/>
      <bottom style="thin">
        <color indexed="31"/>
      </bottom>
      <diagonal/>
    </border>
    <border>
      <left style="thin">
        <color indexed="64"/>
      </left>
      <right style="thin">
        <color indexed="31"/>
      </right>
      <top/>
      <bottom style="thin">
        <color indexed="3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31"/>
      </bottom>
      <diagonal/>
    </border>
    <border>
      <left style="thin">
        <color indexed="64"/>
      </left>
      <right style="thin">
        <color indexed="31"/>
      </right>
      <top style="medium">
        <color indexed="64"/>
      </top>
      <bottom style="thin">
        <color indexed="3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3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31"/>
      </bottom>
      <diagonal/>
    </border>
    <border>
      <left style="medium">
        <color indexed="64"/>
      </left>
      <right/>
      <top style="thin">
        <color indexed="31"/>
      </top>
      <bottom/>
      <diagonal/>
    </border>
    <border>
      <left style="thin">
        <color indexed="64"/>
      </left>
      <right/>
      <top style="thin">
        <color indexed="3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31"/>
      </bottom>
      <diagonal/>
    </border>
    <border>
      <left style="thin">
        <color indexed="64"/>
      </left>
      <right style="thin">
        <color indexed="64"/>
      </right>
      <top/>
      <bottom style="thin">
        <color indexed="31"/>
      </bottom>
      <diagonal/>
    </border>
    <border>
      <left/>
      <right/>
      <top/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 style="thin">
        <color indexed="64"/>
      </left>
      <right/>
      <top style="thin">
        <color indexed="31"/>
      </top>
      <bottom style="thin">
        <color indexed="31"/>
      </bottom>
      <diagonal/>
    </border>
    <border>
      <left style="medium">
        <color indexed="64"/>
      </left>
      <right/>
      <top style="thin">
        <color indexed="3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31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3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31"/>
      </bottom>
      <diagonal/>
    </border>
    <border>
      <left/>
      <right/>
      <top style="medium">
        <color indexed="64"/>
      </top>
      <bottom style="thin">
        <color indexed="31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9" fillId="0" borderId="0"/>
    <xf numFmtId="0" fontId="17" fillId="0" borderId="0"/>
    <xf numFmtId="0" fontId="32" fillId="0" borderId="0"/>
    <xf numFmtId="0" fontId="33" fillId="0" borderId="0"/>
    <xf numFmtId="9" fontId="17" fillId="0" borderId="0" applyFont="0" applyFill="0" applyBorder="0" applyAlignment="0" applyProtection="0"/>
    <xf numFmtId="0" fontId="4" fillId="0" borderId="0"/>
    <xf numFmtId="0" fontId="34" fillId="0" borderId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0" fontId="3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8">
    <xf numFmtId="0" fontId="0" fillId="0" borderId="0" xfId="0"/>
    <xf numFmtId="0" fontId="0" fillId="0" borderId="0" xfId="0" applyFill="1"/>
    <xf numFmtId="49" fontId="7" fillId="0" borderId="0" xfId="0" applyNumberFormat="1" applyFont="1" applyFill="1"/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left" wrapText="1"/>
    </xf>
    <xf numFmtId="49" fontId="7" fillId="0" borderId="4" xfId="0" applyNumberFormat="1" applyFont="1" applyFill="1" applyBorder="1" applyAlignment="1">
      <alignment horizontal="left" wrapText="1"/>
    </xf>
    <xf numFmtId="3" fontId="10" fillId="0" borderId="4" xfId="1" applyNumberFormat="1" applyFont="1" applyFill="1" applyBorder="1"/>
    <xf numFmtId="164" fontId="6" fillId="0" borderId="5" xfId="0" applyNumberFormat="1" applyFont="1" applyFill="1" applyBorder="1"/>
    <xf numFmtId="49" fontId="11" fillId="0" borderId="42" xfId="0" applyNumberFormat="1" applyFont="1" applyFill="1" applyBorder="1" applyAlignment="1">
      <alignment horizontal="left" wrapText="1"/>
    </xf>
    <xf numFmtId="49" fontId="11" fillId="0" borderId="53" xfId="0" applyNumberFormat="1" applyFont="1" applyFill="1" applyBorder="1" applyAlignment="1">
      <alignment horizontal="left" wrapText="1"/>
    </xf>
    <xf numFmtId="3" fontId="12" fillId="0" borderId="6" xfId="1" applyNumberFormat="1" applyFont="1" applyFill="1" applyBorder="1" applyProtection="1">
      <protection locked="0"/>
    </xf>
    <xf numFmtId="3" fontId="16" fillId="0" borderId="6" xfId="1" applyNumberFormat="1" applyFont="1" applyFill="1" applyBorder="1" applyProtection="1">
      <protection locked="0"/>
    </xf>
    <xf numFmtId="164" fontId="6" fillId="0" borderId="10" xfId="0" applyNumberFormat="1" applyFont="1" applyFill="1" applyBorder="1"/>
    <xf numFmtId="49" fontId="11" fillId="0" borderId="63" xfId="0" applyNumberFormat="1" applyFont="1" applyFill="1" applyBorder="1" applyAlignment="1">
      <alignment horizontal="left" wrapText="1"/>
    </xf>
    <xf numFmtId="49" fontId="11" fillId="0" borderId="64" xfId="0" applyNumberFormat="1" applyFont="1" applyFill="1" applyBorder="1" applyAlignment="1">
      <alignment horizontal="left" wrapText="1"/>
    </xf>
    <xf numFmtId="164" fontId="6" fillId="0" borderId="8" xfId="0" applyNumberFormat="1" applyFont="1" applyFill="1" applyBorder="1"/>
    <xf numFmtId="49" fontId="13" fillId="0" borderId="9" xfId="0" applyNumberFormat="1" applyFont="1" applyFill="1" applyBorder="1" applyAlignment="1">
      <alignment horizontal="left" wrapText="1"/>
    </xf>
    <xf numFmtId="49" fontId="13" fillId="0" borderId="10" xfId="0" applyNumberFormat="1" applyFont="1" applyFill="1" applyBorder="1" applyAlignment="1">
      <alignment horizontal="left" wrapText="1"/>
    </xf>
    <xf numFmtId="3" fontId="14" fillId="0" borderId="10" xfId="1" applyNumberFormat="1" applyFont="1" applyFill="1" applyBorder="1"/>
    <xf numFmtId="3" fontId="39" fillId="0" borderId="10" xfId="1" applyNumberFormat="1" applyFont="1" applyFill="1" applyBorder="1"/>
    <xf numFmtId="164" fontId="15" fillId="0" borderId="7" xfId="0" applyNumberFormat="1" applyFont="1" applyFill="1" applyBorder="1"/>
    <xf numFmtId="49" fontId="13" fillId="0" borderId="11" xfId="0" applyNumberFormat="1" applyFont="1" applyFill="1" applyBorder="1" applyAlignment="1">
      <alignment horizontal="left" wrapText="1"/>
    </xf>
    <xf numFmtId="49" fontId="13" fillId="0" borderId="12" xfId="0" applyNumberFormat="1" applyFont="1" applyFill="1" applyBorder="1" applyAlignment="1">
      <alignment horizontal="left" wrapText="1"/>
    </xf>
    <xf numFmtId="3" fontId="14" fillId="0" borderId="12" xfId="1" applyNumberFormat="1" applyFont="1" applyFill="1" applyBorder="1"/>
    <xf numFmtId="164" fontId="15" fillId="0" borderId="13" xfId="0" applyNumberFormat="1" applyFont="1" applyFill="1" applyBorder="1"/>
    <xf numFmtId="49" fontId="13" fillId="0" borderId="22" xfId="0" applyNumberFormat="1" applyFont="1" applyFill="1" applyBorder="1" applyAlignment="1">
      <alignment horizontal="left" wrapText="1"/>
    </xf>
    <xf numFmtId="49" fontId="13" fillId="0" borderId="1" xfId="0" applyNumberFormat="1" applyFont="1" applyFill="1" applyBorder="1" applyAlignment="1">
      <alignment horizontal="left" wrapText="1"/>
    </xf>
    <xf numFmtId="3" fontId="14" fillId="0" borderId="1" xfId="1" applyNumberFormat="1" applyFont="1" applyFill="1" applyBorder="1"/>
    <xf numFmtId="49" fontId="13" fillId="0" borderId="14" xfId="0" applyNumberFormat="1" applyFont="1" applyFill="1" applyBorder="1" applyAlignment="1">
      <alignment horizontal="left" wrapText="1"/>
    </xf>
    <xf numFmtId="49" fontId="13" fillId="0" borderId="15" xfId="0" applyNumberFormat="1" applyFont="1" applyFill="1" applyBorder="1" applyAlignment="1">
      <alignment horizontal="left" wrapText="1"/>
    </xf>
    <xf numFmtId="3" fontId="14" fillId="0" borderId="15" xfId="1" applyNumberFormat="1" applyFont="1" applyFill="1" applyBorder="1"/>
    <xf numFmtId="49" fontId="7" fillId="0" borderId="17" xfId="0" applyNumberFormat="1" applyFont="1" applyFill="1" applyBorder="1" applyAlignment="1">
      <alignment horizontal="left" wrapText="1"/>
    </xf>
    <xf numFmtId="49" fontId="7" fillId="0" borderId="18" xfId="0" applyNumberFormat="1" applyFont="1" applyFill="1" applyBorder="1" applyAlignment="1">
      <alignment horizontal="left" wrapText="1"/>
    </xf>
    <xf numFmtId="3" fontId="10" fillId="0" borderId="18" xfId="1" applyNumberFormat="1" applyFont="1" applyFill="1" applyBorder="1"/>
    <xf numFmtId="49" fontId="11" fillId="0" borderId="9" xfId="0" applyNumberFormat="1" applyFont="1" applyFill="1" applyBorder="1" applyAlignment="1">
      <alignment horizontal="left" wrapText="1"/>
    </xf>
    <xf numFmtId="49" fontId="11" fillId="0" borderId="10" xfId="0" applyNumberFormat="1" applyFont="1" applyFill="1" applyBorder="1" applyAlignment="1">
      <alignment horizontal="left" wrapText="1"/>
    </xf>
    <xf numFmtId="3" fontId="12" fillId="0" borderId="19" xfId="1" applyNumberFormat="1" applyFont="1" applyFill="1" applyBorder="1" applyProtection="1">
      <protection locked="0"/>
    </xf>
    <xf numFmtId="3" fontId="12" fillId="0" borderId="20" xfId="1" applyNumberFormat="1" applyFont="1" applyFill="1" applyBorder="1"/>
    <xf numFmtId="164" fontId="6" fillId="0" borderId="21" xfId="0" applyNumberFormat="1" applyFont="1" applyFill="1" applyBorder="1"/>
    <xf numFmtId="49" fontId="11" fillId="0" borderId="22" xfId="0" applyNumberFormat="1" applyFont="1" applyFill="1" applyBorder="1" applyAlignment="1">
      <alignment horizontal="left" wrapText="1"/>
    </xf>
    <xf numFmtId="49" fontId="11" fillId="0" borderId="1" xfId="0" applyNumberFormat="1" applyFont="1" applyFill="1" applyBorder="1" applyAlignment="1">
      <alignment horizontal="left" wrapText="1"/>
    </xf>
    <xf numFmtId="3" fontId="12" fillId="0" borderId="1" xfId="1" applyNumberFormat="1" applyFont="1" applyFill="1" applyBorder="1"/>
    <xf numFmtId="164" fontId="6" fillId="0" borderId="23" xfId="0" applyNumberFormat="1" applyFont="1" applyFill="1" applyBorder="1"/>
    <xf numFmtId="49" fontId="11" fillId="0" borderId="24" xfId="0" applyNumberFormat="1" applyFont="1" applyFill="1" applyBorder="1" applyAlignment="1">
      <alignment horizontal="left" wrapText="1"/>
    </xf>
    <xf numFmtId="49" fontId="11" fillId="0" borderId="25" xfId="0" applyNumberFormat="1" applyFont="1" applyFill="1" applyBorder="1" applyAlignment="1">
      <alignment horizontal="left" wrapText="1"/>
    </xf>
    <xf numFmtId="3" fontId="12" fillId="0" borderId="26" xfId="1" applyNumberFormat="1" applyFont="1" applyFill="1" applyBorder="1" applyProtection="1">
      <protection locked="0"/>
    </xf>
    <xf numFmtId="3" fontId="12" fillId="0" borderId="10" xfId="1" applyNumberFormat="1" applyFont="1" applyFill="1" applyBorder="1" applyProtection="1">
      <protection locked="0"/>
    </xf>
    <xf numFmtId="164" fontId="6" fillId="0" borderId="13" xfId="0" applyNumberFormat="1" applyFont="1" applyFill="1" applyBorder="1"/>
    <xf numFmtId="49" fontId="11" fillId="0" borderId="27" xfId="0" applyNumberFormat="1" applyFont="1" applyFill="1" applyBorder="1" applyAlignment="1">
      <alignment horizontal="left" wrapText="1"/>
    </xf>
    <xf numFmtId="49" fontId="11" fillId="0" borderId="28" xfId="0" applyNumberFormat="1" applyFont="1" applyFill="1" applyBorder="1" applyAlignment="1">
      <alignment horizontal="left" wrapText="1"/>
    </xf>
    <xf numFmtId="3" fontId="12" fillId="0" borderId="29" xfId="1" applyNumberFormat="1" applyFont="1" applyFill="1" applyBorder="1" applyProtection="1">
      <protection locked="0"/>
    </xf>
    <xf numFmtId="3" fontId="12" fillId="0" borderId="12" xfId="1" applyNumberFormat="1" applyFont="1" applyFill="1" applyBorder="1" applyProtection="1">
      <protection locked="0"/>
    </xf>
    <xf numFmtId="164" fontId="6" fillId="0" borderId="30" xfId="0" applyNumberFormat="1" applyFont="1" applyFill="1" applyBorder="1"/>
    <xf numFmtId="49" fontId="11" fillId="0" borderId="31" xfId="0" applyNumberFormat="1" applyFont="1" applyFill="1" applyBorder="1" applyAlignment="1">
      <alignment horizontal="left" wrapText="1"/>
    </xf>
    <xf numFmtId="49" fontId="11" fillId="0" borderId="32" xfId="0" applyNumberFormat="1" applyFont="1" applyFill="1" applyBorder="1" applyAlignment="1">
      <alignment horizontal="left" wrapText="1"/>
    </xf>
    <xf numFmtId="3" fontId="12" fillId="0" borderId="33" xfId="1" applyNumberFormat="1" applyFont="1" applyFill="1" applyBorder="1"/>
    <xf numFmtId="3" fontId="16" fillId="0" borderId="33" xfId="1" applyNumberFormat="1" applyFont="1" applyFill="1" applyBorder="1"/>
    <xf numFmtId="164" fontId="6" fillId="0" borderId="16" xfId="0" applyNumberFormat="1" applyFont="1" applyFill="1" applyBorder="1"/>
    <xf numFmtId="49" fontId="7" fillId="0" borderId="34" xfId="0" applyNumberFormat="1" applyFont="1" applyFill="1" applyBorder="1" applyAlignment="1">
      <alignment horizontal="left" wrapText="1"/>
    </xf>
    <xf numFmtId="49" fontId="7" fillId="0" borderId="35" xfId="0" applyNumberFormat="1" applyFont="1" applyFill="1" applyBorder="1" applyAlignment="1">
      <alignment horizontal="left" wrapText="1"/>
    </xf>
    <xf numFmtId="3" fontId="10" fillId="0" borderId="33" xfId="1" applyNumberFormat="1" applyFont="1" applyFill="1" applyBorder="1"/>
    <xf numFmtId="164" fontId="6" fillId="0" borderId="18" xfId="0" applyNumberFormat="1" applyFont="1" applyFill="1" applyBorder="1"/>
    <xf numFmtId="49" fontId="11" fillId="0" borderId="36" xfId="0" applyNumberFormat="1" applyFont="1" applyFill="1" applyBorder="1" applyAlignment="1">
      <alignment horizontal="left" wrapText="1"/>
    </xf>
    <xf numFmtId="49" fontId="11" fillId="0" borderId="37" xfId="0" applyNumberFormat="1" applyFont="1" applyFill="1" applyBorder="1" applyAlignment="1">
      <alignment horizontal="left" wrapText="1"/>
    </xf>
    <xf numFmtId="3" fontId="12" fillId="0" borderId="6" xfId="1" applyNumberFormat="1" applyFont="1" applyFill="1" applyBorder="1"/>
    <xf numFmtId="164" fontId="6" fillId="0" borderId="12" xfId="0" applyNumberFormat="1" applyFont="1" applyFill="1" applyBorder="1"/>
    <xf numFmtId="3" fontId="12" fillId="0" borderId="33" xfId="1" applyNumberFormat="1" applyFont="1" applyFill="1" applyBorder="1" applyProtection="1">
      <protection locked="0"/>
    </xf>
    <xf numFmtId="3" fontId="18" fillId="0" borderId="38" xfId="2" applyNumberFormat="1" applyFont="1" applyFill="1" applyBorder="1"/>
    <xf numFmtId="3" fontId="18" fillId="0" borderId="33" xfId="2" applyNumberFormat="1" applyFont="1" applyFill="1" applyBorder="1"/>
    <xf numFmtId="3" fontId="18" fillId="0" borderId="18" xfId="2" applyNumberFormat="1" applyFont="1" applyFill="1" applyBorder="1"/>
    <xf numFmtId="164" fontId="6" fillId="0" borderId="7" xfId="0" applyNumberFormat="1" applyFont="1" applyFill="1" applyBorder="1"/>
    <xf numFmtId="3" fontId="16" fillId="0" borderId="6" xfId="1" applyNumberFormat="1" applyFont="1" applyFill="1" applyBorder="1"/>
    <xf numFmtId="3" fontId="16" fillId="0" borderId="6" xfId="2" applyNumberFormat="1" applyFont="1" applyFill="1" applyBorder="1"/>
    <xf numFmtId="3" fontId="12" fillId="0" borderId="6" xfId="2" applyNumberFormat="1" applyFont="1" applyFill="1" applyBorder="1"/>
    <xf numFmtId="3" fontId="18" fillId="0" borderId="4" xfId="2" applyNumberFormat="1" applyFont="1" applyFill="1" applyBorder="1"/>
    <xf numFmtId="3" fontId="18" fillId="0" borderId="3" xfId="2" applyNumberFormat="1" applyFont="1" applyFill="1" applyBorder="1"/>
    <xf numFmtId="3" fontId="12" fillId="0" borderId="20" xfId="2" applyNumberFormat="1" applyFont="1" applyFill="1" applyBorder="1" applyProtection="1">
      <protection locked="0"/>
    </xf>
    <xf numFmtId="3" fontId="16" fillId="0" borderId="33" xfId="2" applyNumberFormat="1" applyFont="1" applyFill="1" applyBorder="1"/>
    <xf numFmtId="3" fontId="12" fillId="0" borderId="33" xfId="2" applyNumberFormat="1" applyFont="1" applyFill="1" applyBorder="1" applyProtection="1">
      <protection locked="0"/>
    </xf>
    <xf numFmtId="49" fontId="7" fillId="0" borderId="39" xfId="0" applyNumberFormat="1" applyFont="1" applyFill="1" applyBorder="1" applyAlignment="1">
      <alignment horizontal="left" wrapText="1"/>
    </xf>
    <xf numFmtId="49" fontId="7" fillId="0" borderId="40" xfId="0" applyNumberFormat="1" applyFont="1" applyFill="1" applyBorder="1" applyAlignment="1">
      <alignment horizontal="left" wrapText="1"/>
    </xf>
    <xf numFmtId="3" fontId="18" fillId="0" borderId="20" xfId="2" applyNumberFormat="1" applyFont="1" applyFill="1" applyBorder="1"/>
    <xf numFmtId="0" fontId="5" fillId="0" borderId="0" xfId="0" applyFont="1" applyFill="1" applyAlignment="1">
      <alignment horizontal="center"/>
    </xf>
    <xf numFmtId="3" fontId="0" fillId="0" borderId="0" xfId="0" applyNumberFormat="1" applyFill="1"/>
    <xf numFmtId="0" fontId="0" fillId="0" borderId="6" xfId="0" applyFill="1" applyBorder="1"/>
    <xf numFmtId="3" fontId="12" fillId="0" borderId="33" xfId="2" applyNumberFormat="1" applyFont="1" applyFill="1" applyBorder="1"/>
    <xf numFmtId="3" fontId="10" fillId="0" borderId="41" xfId="2" applyNumberFormat="1" applyFont="1" applyFill="1" applyBorder="1"/>
    <xf numFmtId="164" fontId="8" fillId="0" borderId="21" xfId="0" applyNumberFormat="1" applyFont="1" applyFill="1" applyBorder="1"/>
    <xf numFmtId="49" fontId="11" fillId="0" borderId="43" xfId="0" applyNumberFormat="1" applyFont="1" applyFill="1" applyBorder="1" applyAlignment="1">
      <alignment horizontal="left" wrapText="1"/>
    </xf>
    <xf numFmtId="3" fontId="12" fillId="0" borderId="19" xfId="2" applyNumberFormat="1" applyFont="1" applyFill="1" applyBorder="1" applyProtection="1">
      <protection locked="0"/>
    </xf>
    <xf numFmtId="3" fontId="12" fillId="0" borderId="44" xfId="2" applyNumberFormat="1" applyFont="1" applyFill="1" applyBorder="1" applyProtection="1">
      <protection locked="0"/>
    </xf>
    <xf numFmtId="49" fontId="11" fillId="0" borderId="45" xfId="0" applyNumberFormat="1" applyFont="1" applyFill="1" applyBorder="1" applyAlignment="1">
      <alignment horizontal="left" wrapText="1"/>
    </xf>
    <xf numFmtId="3" fontId="12" fillId="0" borderId="46" xfId="2" applyNumberFormat="1" applyFont="1" applyFill="1" applyBorder="1" applyProtection="1">
      <protection locked="0"/>
    </xf>
    <xf numFmtId="3" fontId="12" fillId="0" borderId="0" xfId="2" applyNumberFormat="1" applyFont="1" applyFill="1" applyProtection="1">
      <protection locked="0"/>
    </xf>
    <xf numFmtId="3" fontId="12" fillId="0" borderId="46" xfId="2" applyNumberFormat="1" applyFont="1" applyFill="1" applyBorder="1"/>
    <xf numFmtId="49" fontId="11" fillId="0" borderId="47" xfId="0" applyNumberFormat="1" applyFont="1" applyFill="1" applyBorder="1" applyAlignment="1">
      <alignment horizontal="left" wrapText="1"/>
    </xf>
    <xf numFmtId="49" fontId="11" fillId="0" borderId="33" xfId="0" applyNumberFormat="1" applyFont="1" applyFill="1" applyBorder="1" applyAlignment="1">
      <alignment horizontal="left" wrapText="1"/>
    </xf>
    <xf numFmtId="3" fontId="12" fillId="0" borderId="38" xfId="2" applyNumberFormat="1" applyFont="1" applyFill="1" applyBorder="1"/>
    <xf numFmtId="3" fontId="10" fillId="0" borderId="18" xfId="2" applyNumberFormat="1" applyFont="1" applyFill="1" applyBorder="1"/>
    <xf numFmtId="164" fontId="8" fillId="0" borderId="48" xfId="0" applyNumberFormat="1" applyFont="1" applyFill="1" applyBorder="1"/>
    <xf numFmtId="49" fontId="13" fillId="0" borderId="49" xfId="0" applyNumberFormat="1" applyFont="1" applyFill="1" applyBorder="1" applyAlignment="1">
      <alignment horizontal="left" wrapText="1"/>
    </xf>
    <xf numFmtId="49" fontId="13" fillId="0" borderId="46" xfId="0" applyNumberFormat="1" applyFont="1" applyFill="1" applyBorder="1" applyAlignment="1">
      <alignment horizontal="left" wrapText="1"/>
    </xf>
    <xf numFmtId="3" fontId="14" fillId="0" borderId="46" xfId="2" applyNumberFormat="1" applyFont="1" applyFill="1" applyBorder="1"/>
    <xf numFmtId="49" fontId="40" fillId="0" borderId="46" xfId="0" applyNumberFormat="1" applyFont="1" applyFill="1" applyBorder="1" applyAlignment="1">
      <alignment horizontal="left" wrapText="1"/>
    </xf>
    <xf numFmtId="49" fontId="11" fillId="0" borderId="49" xfId="0" applyNumberFormat="1" applyFont="1" applyFill="1" applyBorder="1" applyAlignment="1">
      <alignment horizontal="left" wrapText="1"/>
    </xf>
    <xf numFmtId="49" fontId="11" fillId="0" borderId="46" xfId="0" applyNumberFormat="1" applyFont="1" applyFill="1" applyBorder="1" applyAlignment="1">
      <alignment horizontal="left" wrapText="1"/>
    </xf>
    <xf numFmtId="164" fontId="6" fillId="0" borderId="50" xfId="0" applyNumberFormat="1" applyFont="1" applyFill="1" applyBorder="1"/>
    <xf numFmtId="0" fontId="19" fillId="0" borderId="51" xfId="1" applyFont="1" applyFill="1" applyBorder="1" applyAlignment="1">
      <alignment horizontal="left"/>
    </xf>
    <xf numFmtId="3" fontId="20" fillId="0" borderId="46" xfId="2" applyNumberFormat="1" applyFont="1" applyFill="1" applyBorder="1" applyProtection="1">
      <protection locked="0"/>
    </xf>
    <xf numFmtId="3" fontId="21" fillId="0" borderId="46" xfId="2" applyNumberFormat="1" applyFont="1" applyFill="1" applyBorder="1" applyProtection="1">
      <protection locked="0"/>
    </xf>
    <xf numFmtId="3" fontId="21" fillId="0" borderId="0" xfId="2" applyNumberFormat="1" applyFont="1" applyFill="1" applyProtection="1">
      <protection locked="0"/>
    </xf>
    <xf numFmtId="3" fontId="16" fillId="0" borderId="0" xfId="2" applyNumberFormat="1" applyFont="1" applyFill="1" applyProtection="1">
      <protection locked="0"/>
    </xf>
    <xf numFmtId="3" fontId="22" fillId="0" borderId="0" xfId="2" applyNumberFormat="1" applyFont="1" applyFill="1" applyProtection="1">
      <protection locked="0"/>
    </xf>
    <xf numFmtId="49" fontId="42" fillId="0" borderId="37" xfId="0" applyNumberFormat="1" applyFont="1" applyFill="1" applyBorder="1" applyAlignment="1">
      <alignment horizontal="left" wrapText="1"/>
    </xf>
    <xf numFmtId="0" fontId="23" fillId="0" borderId="51" xfId="1" applyFont="1" applyFill="1" applyBorder="1" applyAlignment="1">
      <alignment horizontal="left"/>
    </xf>
    <xf numFmtId="3" fontId="10" fillId="0" borderId="52" xfId="2" applyNumberFormat="1" applyFont="1" applyFill="1" applyBorder="1"/>
    <xf numFmtId="164" fontId="8" fillId="0" borderId="5" xfId="0" applyNumberFormat="1" applyFont="1" applyFill="1" applyBorder="1"/>
    <xf numFmtId="49" fontId="42" fillId="0" borderId="51" xfId="0" applyNumberFormat="1" applyFont="1" applyFill="1" applyBorder="1" applyAlignment="1">
      <alignment horizontal="left" wrapText="1"/>
    </xf>
    <xf numFmtId="0" fontId="24" fillId="0" borderId="51" xfId="1" applyFont="1" applyFill="1" applyBorder="1" applyAlignment="1">
      <alignment horizontal="left"/>
    </xf>
    <xf numFmtId="0" fontId="38" fillId="0" borderId="0" xfId="0" applyFont="1" applyFill="1"/>
    <xf numFmtId="3" fontId="25" fillId="0" borderId="52" xfId="2" applyNumberFormat="1" applyFont="1" applyFill="1" applyBorder="1"/>
    <xf numFmtId="164" fontId="26" fillId="0" borderId="5" xfId="0" applyNumberFormat="1" applyFont="1" applyFill="1" applyBorder="1"/>
    <xf numFmtId="3" fontId="25" fillId="0" borderId="48" xfId="2" applyNumberFormat="1" applyFont="1" applyFill="1" applyBorder="1"/>
    <xf numFmtId="165" fontId="25" fillId="0" borderId="48" xfId="2" applyNumberFormat="1" applyFont="1" applyFill="1" applyBorder="1"/>
    <xf numFmtId="0" fontId="23" fillId="0" borderId="53" xfId="1" applyFont="1" applyFill="1" applyBorder="1" applyAlignment="1">
      <alignment horizontal="left"/>
    </xf>
    <xf numFmtId="49" fontId="11" fillId="0" borderId="57" xfId="0" applyNumberFormat="1" applyFont="1" applyFill="1" applyBorder="1" applyAlignment="1">
      <alignment horizontal="left" wrapText="1"/>
    </xf>
    <xf numFmtId="0" fontId="27" fillId="0" borderId="51" xfId="1" applyFont="1" applyFill="1" applyBorder="1" applyAlignment="1">
      <alignment horizontal="left"/>
    </xf>
    <xf numFmtId="49" fontId="13" fillId="0" borderId="37" xfId="0" applyNumberFormat="1" applyFont="1" applyFill="1" applyBorder="1" applyAlignment="1">
      <alignment horizontal="left" wrapText="1"/>
    </xf>
    <xf numFmtId="3" fontId="20" fillId="0" borderId="0" xfId="2" applyNumberFormat="1" applyFont="1" applyFill="1" applyProtection="1">
      <protection locked="0"/>
    </xf>
    <xf numFmtId="49" fontId="36" fillId="0" borderId="51" xfId="0" applyNumberFormat="1" applyFont="1" applyFill="1" applyBorder="1" applyAlignment="1">
      <alignment horizontal="left" wrapText="1"/>
    </xf>
    <xf numFmtId="3" fontId="14" fillId="0" borderId="46" xfId="2" applyNumberFormat="1" applyFont="1" applyFill="1" applyBorder="1" applyProtection="1">
      <protection locked="0"/>
    </xf>
    <xf numFmtId="3" fontId="14" fillId="0" borderId="0" xfId="2" applyNumberFormat="1" applyFont="1" applyFill="1" applyProtection="1">
      <protection locked="0"/>
    </xf>
    <xf numFmtId="49" fontId="11" fillId="0" borderId="54" xfId="0" applyNumberFormat="1" applyFont="1" applyFill="1" applyBorder="1" applyAlignment="1">
      <alignment horizontal="left" wrapText="1"/>
    </xf>
    <xf numFmtId="49" fontId="13" fillId="0" borderId="55" xfId="0" applyNumberFormat="1" applyFont="1" applyFill="1" applyBorder="1" applyAlignment="1">
      <alignment horizontal="left" wrapText="1"/>
    </xf>
    <xf numFmtId="49" fontId="11" fillId="0" borderId="56" xfId="0" applyNumberFormat="1" applyFont="1" applyFill="1" applyBorder="1" applyAlignment="1">
      <alignment horizontal="left" wrapText="1"/>
    </xf>
    <xf numFmtId="49" fontId="13" fillId="0" borderId="0" xfId="0" applyNumberFormat="1" applyFont="1" applyFill="1" applyAlignment="1">
      <alignment horizontal="left" wrapText="1"/>
    </xf>
    <xf numFmtId="3" fontId="12" fillId="0" borderId="6" xfId="2" applyNumberFormat="1" applyFont="1" applyFill="1" applyBorder="1" applyProtection="1">
      <protection locked="0"/>
    </xf>
    <xf numFmtId="164" fontId="6" fillId="0" borderId="2" xfId="0" applyNumberFormat="1" applyFont="1" applyFill="1" applyBorder="1"/>
    <xf numFmtId="49" fontId="37" fillId="0" borderId="0" xfId="0" applyNumberFormat="1" applyFont="1" applyFill="1" applyAlignment="1">
      <alignment horizontal="left" wrapText="1"/>
    </xf>
    <xf numFmtId="164" fontId="6" fillId="0" borderId="0" xfId="0" applyNumberFormat="1" applyFont="1" applyFill="1"/>
    <xf numFmtId="3" fontId="10" fillId="0" borderId="4" xfId="2" applyNumberFormat="1" applyFont="1" applyFill="1" applyBorder="1"/>
    <xf numFmtId="164" fontId="6" fillId="0" borderId="72" xfId="0" applyNumberFormat="1" applyFont="1" applyFill="1" applyBorder="1"/>
    <xf numFmtId="49" fontId="13" fillId="0" borderId="51" xfId="0" applyNumberFormat="1" applyFont="1" applyFill="1" applyBorder="1" applyAlignment="1">
      <alignment horizontal="left" wrapText="1"/>
    </xf>
    <xf numFmtId="3" fontId="11" fillId="0" borderId="58" xfId="0" applyNumberFormat="1" applyFont="1" applyFill="1" applyBorder="1" applyAlignment="1">
      <alignment horizontal="right"/>
    </xf>
    <xf numFmtId="3" fontId="11" fillId="0" borderId="59" xfId="0" applyNumberFormat="1" applyFont="1" applyFill="1" applyBorder="1" applyAlignment="1">
      <alignment horizontal="right"/>
    </xf>
    <xf numFmtId="3" fontId="28" fillId="0" borderId="60" xfId="0" applyNumberFormat="1" applyFont="1" applyFill="1" applyBorder="1" applyAlignment="1">
      <alignment horizontal="right"/>
    </xf>
    <xf numFmtId="3" fontId="20" fillId="0" borderId="61" xfId="0" applyNumberFormat="1" applyFont="1" applyFill="1" applyBorder="1" applyAlignment="1">
      <alignment horizontal="right"/>
    </xf>
    <xf numFmtId="3" fontId="13" fillId="0" borderId="60" xfId="0" applyNumberFormat="1" applyFont="1" applyFill="1" applyBorder="1" applyAlignment="1">
      <alignment horizontal="right"/>
    </xf>
    <xf numFmtId="3" fontId="13" fillId="0" borderId="61" xfId="0" applyNumberFormat="1" applyFont="1" applyFill="1" applyBorder="1" applyAlignment="1">
      <alignment horizontal="right"/>
    </xf>
    <xf numFmtId="3" fontId="13" fillId="0" borderId="0" xfId="0" applyNumberFormat="1" applyFont="1" applyFill="1" applyAlignment="1">
      <alignment horizontal="right"/>
    </xf>
    <xf numFmtId="3" fontId="28" fillId="0" borderId="0" xfId="0" applyNumberFormat="1" applyFont="1" applyFill="1" applyAlignment="1">
      <alignment horizontal="right"/>
    </xf>
    <xf numFmtId="3" fontId="20" fillId="0" borderId="0" xfId="0" applyNumberFormat="1" applyFont="1" applyFill="1" applyAlignment="1">
      <alignment horizontal="right"/>
    </xf>
    <xf numFmtId="3" fontId="14" fillId="0" borderId="61" xfId="0" applyNumberFormat="1" applyFont="1" applyFill="1" applyBorder="1" applyAlignment="1">
      <alignment horizontal="right"/>
    </xf>
    <xf numFmtId="49" fontId="13" fillId="0" borderId="62" xfId="0" applyNumberFormat="1" applyFont="1" applyFill="1" applyBorder="1" applyAlignment="1">
      <alignment horizontal="left" wrapText="1"/>
    </xf>
    <xf numFmtId="3" fontId="11" fillId="0" borderId="60" xfId="0" applyNumberFormat="1" applyFont="1" applyFill="1" applyBorder="1" applyAlignment="1">
      <alignment horizontal="right"/>
    </xf>
    <xf numFmtId="3" fontId="11" fillId="0" borderId="61" xfId="0" applyNumberFormat="1" applyFont="1" applyFill="1" applyBorder="1" applyAlignment="1">
      <alignment horizontal="right"/>
    </xf>
    <xf numFmtId="3" fontId="11" fillId="0" borderId="0" xfId="0" applyNumberFormat="1" applyFont="1" applyFill="1" applyAlignment="1">
      <alignment horizontal="right"/>
    </xf>
    <xf numFmtId="49" fontId="36" fillId="0" borderId="62" xfId="0" applyNumberFormat="1" applyFont="1" applyFill="1" applyBorder="1" applyAlignment="1">
      <alignment horizontal="left" wrapText="1"/>
    </xf>
    <xf numFmtId="3" fontId="24" fillId="0" borderId="61" xfId="0" applyNumberFormat="1" applyFont="1" applyFill="1" applyBorder="1" applyAlignment="1">
      <alignment horizontal="right"/>
    </xf>
    <xf numFmtId="3" fontId="11" fillId="0" borderId="0" xfId="0" applyNumberFormat="1" applyFont="1" applyFill="1" applyAlignment="1">
      <alignment horizontal="left"/>
    </xf>
    <xf numFmtId="3" fontId="13" fillId="0" borderId="0" xfId="0" applyNumberFormat="1" applyFont="1" applyFill="1" applyAlignment="1">
      <alignment horizontal="left"/>
    </xf>
    <xf numFmtId="49" fontId="24" fillId="0" borderId="54" xfId="0" applyNumberFormat="1" applyFont="1" applyFill="1" applyBorder="1" applyAlignment="1">
      <alignment horizontal="left" wrapText="1"/>
    </xf>
    <xf numFmtId="49" fontId="23" fillId="0" borderId="55" xfId="0" applyNumberFormat="1" applyFont="1" applyFill="1" applyBorder="1" applyAlignment="1">
      <alignment horizontal="left" wrapText="1"/>
    </xf>
    <xf numFmtId="3" fontId="24" fillId="0" borderId="60" xfId="0" applyNumberFormat="1" applyFont="1" applyFill="1" applyBorder="1" applyAlignment="1">
      <alignment horizontal="right"/>
    </xf>
    <xf numFmtId="164" fontId="24" fillId="0" borderId="30" xfId="0" applyNumberFormat="1" applyFont="1" applyFill="1" applyBorder="1"/>
    <xf numFmtId="49" fontId="11" fillId="0" borderId="70" xfId="0" applyNumberFormat="1" applyFont="1" applyFill="1" applyBorder="1" applyAlignment="1">
      <alignment horizontal="left" wrapText="1"/>
    </xf>
    <xf numFmtId="3" fontId="11" fillId="0" borderId="53" xfId="0" applyNumberFormat="1" applyFont="1" applyFill="1" applyBorder="1" applyAlignment="1">
      <alignment horizontal="right"/>
    </xf>
    <xf numFmtId="3" fontId="11" fillId="0" borderId="71" xfId="0" applyNumberFormat="1" applyFont="1" applyFill="1" applyBorder="1" applyAlignment="1">
      <alignment horizontal="right"/>
    </xf>
    <xf numFmtId="49" fontId="11" fillId="0" borderId="62" xfId="0" applyNumberFormat="1" applyFont="1" applyFill="1" applyBorder="1" applyAlignment="1">
      <alignment horizontal="left" wrapText="1"/>
    </xf>
    <xf numFmtId="49" fontId="11" fillId="0" borderId="55" xfId="0" applyNumberFormat="1" applyFont="1" applyFill="1" applyBorder="1" applyAlignment="1">
      <alignment horizontal="left" wrapText="1"/>
    </xf>
    <xf numFmtId="3" fontId="11" fillId="0" borderId="68" xfId="0" applyNumberFormat="1" applyFont="1" applyFill="1" applyBorder="1" applyAlignment="1">
      <alignment horizontal="right"/>
    </xf>
    <xf numFmtId="3" fontId="11" fillId="0" borderId="66" xfId="0" applyNumberFormat="1" applyFont="1" applyFill="1" applyBorder="1" applyAlignment="1">
      <alignment horizontal="right"/>
    </xf>
    <xf numFmtId="3" fontId="11" fillId="0" borderId="69" xfId="0" applyNumberFormat="1" applyFont="1" applyFill="1" applyBorder="1" applyAlignment="1">
      <alignment horizontal="right"/>
    </xf>
    <xf numFmtId="3" fontId="11" fillId="0" borderId="46" xfId="0" applyNumberFormat="1" applyFont="1" applyFill="1" applyBorder="1" applyAlignment="1">
      <alignment horizontal="right"/>
    </xf>
    <xf numFmtId="0" fontId="27" fillId="0" borderId="33" xfId="1" applyFont="1" applyFill="1" applyBorder="1" applyAlignment="1">
      <alignment horizontal="left"/>
    </xf>
    <xf numFmtId="3" fontId="36" fillId="0" borderId="38" xfId="0" applyNumberFormat="1" applyFont="1" applyFill="1" applyBorder="1" applyAlignment="1">
      <alignment horizontal="right"/>
    </xf>
    <xf numFmtId="3" fontId="11" fillId="0" borderId="67" xfId="0" applyNumberFormat="1" applyFont="1" applyFill="1" applyBorder="1" applyAlignment="1">
      <alignment horizontal="right"/>
    </xf>
    <xf numFmtId="49" fontId="11" fillId="0" borderId="0" xfId="0" applyNumberFormat="1" applyFont="1" applyFill="1" applyAlignment="1">
      <alignment horizontal="left" vertical="center"/>
    </xf>
    <xf numFmtId="49" fontId="29" fillId="0" borderId="0" xfId="0" applyNumberFormat="1" applyFont="1" applyFill="1" applyAlignment="1">
      <alignment horizontal="left"/>
    </xf>
    <xf numFmtId="0" fontId="6" fillId="0" borderId="0" xfId="0" applyFont="1" applyFill="1"/>
    <xf numFmtId="49" fontId="11" fillId="0" borderId="65" xfId="0" applyNumberFormat="1" applyFont="1" applyFill="1" applyBorder="1" applyAlignment="1">
      <alignment horizontal="left" wrapText="1"/>
    </xf>
    <xf numFmtId="4" fontId="30" fillId="0" borderId="0" xfId="0" applyNumberFormat="1" applyFont="1" applyFill="1"/>
    <xf numFmtId="49" fontId="12" fillId="0" borderId="0" xfId="0" applyNumberFormat="1" applyFont="1" applyFill="1" applyAlignment="1">
      <alignment horizontal="left" vertical="center"/>
    </xf>
    <xf numFmtId="3" fontId="11" fillId="0" borderId="65" xfId="0" applyNumberFormat="1" applyFont="1" applyFill="1" applyBorder="1" applyAlignment="1">
      <alignment horizontal="right"/>
    </xf>
    <xf numFmtId="0" fontId="31" fillId="0" borderId="0" xfId="0" applyFont="1" applyFill="1" applyAlignment="1">
      <alignment vertical="center"/>
    </xf>
    <xf numFmtId="15" fontId="0" fillId="0" borderId="0" xfId="0" applyNumberFormat="1" applyFill="1" applyAlignment="1">
      <alignment horizontal="left"/>
    </xf>
  </cellXfs>
  <cellStyles count="46">
    <cellStyle name="Normaallaad" xfId="0" builtinId="0"/>
    <cellStyle name="Normaallaad 2" xfId="6" xr:uid="{610AA6C2-9FC0-4A17-B4AA-187F9632338E}"/>
    <cellStyle name="Normaallaad 2 2" xfId="19" xr:uid="{0774769D-1D18-406B-85D5-FF9E6450216E}"/>
    <cellStyle name="Normaallaad 2 2 2" xfId="38" xr:uid="{B077B331-2F47-417F-B297-C2BC07196FB7}"/>
    <cellStyle name="Normaallaad 2 3" xfId="25" xr:uid="{26975C64-8F5E-4112-A719-2F00AA3EAE11}"/>
    <cellStyle name="Normaallaad 2 3 2" xfId="44" xr:uid="{6729B748-931F-48EF-8542-952EDD2CD7A3}"/>
    <cellStyle name="Normaallaad 2 4" xfId="27" xr:uid="{B97056B3-AE69-49FA-B013-39BAB9091D82}"/>
    <cellStyle name="Normaallaad 3" xfId="4" xr:uid="{F651EDD3-5542-40B5-9138-3A9D3C7985D9}"/>
    <cellStyle name="Normaallaad 3 2" xfId="13" xr:uid="{303B4B00-5347-429C-9782-7856284B2E73}"/>
    <cellStyle name="Normaallaad 4" xfId="7" xr:uid="{2EB3095F-C913-4AF9-BE8F-F73AD2503CE1}"/>
    <cellStyle name="Normaallaad 4 2" xfId="14" xr:uid="{751E57C2-7831-482F-89FE-835B7CFE7BF8}"/>
    <cellStyle name="Normaallaad 4 2 2" xfId="33" xr:uid="{280C7EE5-6365-473B-BE75-F072CCB40635}"/>
    <cellStyle name="Normaallaad 4 3" xfId="20" xr:uid="{473C76DF-B558-4391-9320-AFDF803FDB25}"/>
    <cellStyle name="Normaallaad 4 3 2" xfId="39" xr:uid="{128943F6-87F2-471D-A584-70447A8CDFD7}"/>
    <cellStyle name="Normaallaad 4 4" xfId="26" xr:uid="{9354B622-B173-4D09-80A8-83E8AAFF25A3}"/>
    <cellStyle name="Normaallaad 4 4 2" xfId="45" xr:uid="{859A23D5-2E68-467D-8B2C-9C635992C8D4}"/>
    <cellStyle name="Normaallaad 4 5" xfId="28" xr:uid="{06049A57-BDD3-4BE0-85BE-0844FD84BFDE}"/>
    <cellStyle name="Normal 2" xfId="2" xr:uid="{00000000-0005-0000-0000-000001000000}"/>
    <cellStyle name="Normal 2 2" xfId="8" xr:uid="{609AD99D-47DB-4FE9-B572-D685CFC6E951}"/>
    <cellStyle name="Normal 2 2 2" xfId="29" xr:uid="{97A468CA-3DAA-4B88-ABEA-CDEB9EE7656D}"/>
    <cellStyle name="Normal 2 3" xfId="15" xr:uid="{91A12F00-29D3-4612-B569-D7C58F9EDBFA}"/>
    <cellStyle name="Normal 2 3 2" xfId="34" xr:uid="{EE52A7FA-924E-49B7-AA5C-2DA76BBC65A7}"/>
    <cellStyle name="Normal 2 4" xfId="21" xr:uid="{38925D43-022D-4015-BD41-A9661BED1D98}"/>
    <cellStyle name="Normal 2 4 2" xfId="40" xr:uid="{4A1F1D57-8261-432F-8DB6-38EB1A3DC982}"/>
    <cellStyle name="Normal 3" xfId="9" xr:uid="{0AB8ACAE-EF62-4AAF-8748-F98C42496326}"/>
    <cellStyle name="Normal 3 2" xfId="16" xr:uid="{067E954B-0665-4161-8F48-C0597173FB7E}"/>
    <cellStyle name="Normal 3 2 2" xfId="35" xr:uid="{22B76FBE-DCC5-43D1-B350-1B92F05D4054}"/>
    <cellStyle name="Normal 3 3" xfId="22" xr:uid="{E36DA10E-CF49-4764-AA5B-D7F9B697E606}"/>
    <cellStyle name="Normal 3 3 2" xfId="41" xr:uid="{97E87F93-7CC4-41EF-8B87-50D4F9D01037}"/>
    <cellStyle name="Normal 3 4" xfId="30" xr:uid="{BFAA7C3B-6A52-4443-8982-A29510E9DC19}"/>
    <cellStyle name="Normal 4" xfId="10" xr:uid="{17C78DF9-8F50-47C1-9CA8-5D4176E142C2}"/>
    <cellStyle name="Normal 5" xfId="11" xr:uid="{11458906-C085-495E-8962-997979BEAA52}"/>
    <cellStyle name="Normal 5 2" xfId="17" xr:uid="{1AF509D3-36D3-4560-B71E-24DC615A0DBF}"/>
    <cellStyle name="Normal 5 2 2" xfId="36" xr:uid="{C97923C6-6F98-4E8E-A81A-705ABD714B51}"/>
    <cellStyle name="Normal 5 3" xfId="23" xr:uid="{C1DF57E7-5F6F-4714-8842-FB9D6BE56BAE}"/>
    <cellStyle name="Normal 5 3 2" xfId="42" xr:uid="{C3920B79-164C-4493-96F3-4241587BE7EE}"/>
    <cellStyle name="Normal 5 4" xfId="31" xr:uid="{21F8A17B-2030-4D9F-BD20-16B10F7C57E9}"/>
    <cellStyle name="Normal 6" xfId="12" xr:uid="{C0A120CC-675C-4E2D-BE55-17168BC4C053}"/>
    <cellStyle name="Normal 6 2" xfId="18" xr:uid="{5BB10024-BF06-415A-87CB-E2351DEA0F70}"/>
    <cellStyle name="Normal 6 2 2" xfId="37" xr:uid="{ECFF496E-C4CE-49C2-81B8-5BF0C2AD3B46}"/>
    <cellStyle name="Normal 6 3" xfId="24" xr:uid="{C71790D1-C1F7-48EA-88E3-26648C06C0F3}"/>
    <cellStyle name="Normal 6 3 2" xfId="43" xr:uid="{913CECAE-9A18-448F-8F81-D925594545AC}"/>
    <cellStyle name="Normal 6 4" xfId="32" xr:uid="{44F9BC11-48A6-4CE2-BB97-3704E2B7DAAD}"/>
    <cellStyle name="Normal 7" xfId="3" xr:uid="{86BB6B8E-EBC4-471C-AAA7-C69FE575B548}"/>
    <cellStyle name="Normal_Sheet1 2" xfId="1" xr:uid="{00000000-0005-0000-0000-000002000000}"/>
    <cellStyle name="Protsent 2" xfId="5" xr:uid="{F5F5D2FB-5384-4D65-919D-119AED81781B}"/>
  </cellStyles>
  <dxfs count="1"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33970-9A57-4E3E-A07A-A1D351EECCE0}">
  <dimension ref="A1:I145"/>
  <sheetViews>
    <sheetView tabSelected="1" zoomScale="130" zoomScaleNormal="130" workbookViewId="0">
      <selection activeCell="A41" sqref="A1:XFD1048576"/>
    </sheetView>
  </sheetViews>
  <sheetFormatPr defaultRowHeight="14.4" x14ac:dyDescent="0.3"/>
  <cols>
    <col min="1" max="1" width="8" style="1" customWidth="1"/>
    <col min="2" max="2" width="44.33203125" style="1" customWidth="1"/>
    <col min="3" max="3" width="14.44140625" style="1" customWidth="1"/>
    <col min="4" max="4" width="17.5546875" style="1" customWidth="1"/>
    <col min="5" max="5" width="9.6640625" style="181" customWidth="1"/>
    <col min="6" max="6" width="38.44140625" style="1" customWidth="1"/>
    <col min="7" max="7" width="11.88671875" style="1" customWidth="1"/>
    <col min="8" max="8" width="11" style="1" customWidth="1"/>
    <col min="9" max="9" width="8.88671875" style="1"/>
    <col min="10" max="10" width="18.44140625" style="1" customWidth="1"/>
    <col min="11" max="16384" width="8.88671875" style="1"/>
  </cols>
  <sheetData>
    <row r="1" spans="1:8" x14ac:dyDescent="0.3">
      <c r="B1" s="84" t="s">
        <v>0</v>
      </c>
      <c r="C1" s="84"/>
      <c r="D1" s="84"/>
      <c r="E1" s="84"/>
    </row>
    <row r="2" spans="1:8" x14ac:dyDescent="0.3">
      <c r="B2" s="84" t="s">
        <v>215</v>
      </c>
      <c r="C2" s="84"/>
      <c r="D2" s="84"/>
      <c r="E2" s="84"/>
    </row>
    <row r="4" spans="1:8" ht="15" thickBot="1" x14ac:dyDescent="0.35">
      <c r="B4" s="2"/>
      <c r="C4" s="3" t="s">
        <v>216</v>
      </c>
      <c r="D4" s="4" t="s">
        <v>217</v>
      </c>
      <c r="E4" s="5" t="s">
        <v>1</v>
      </c>
    </row>
    <row r="5" spans="1:8" ht="15" thickBot="1" x14ac:dyDescent="0.35">
      <c r="A5" s="6" t="s">
        <v>2</v>
      </c>
      <c r="B5" s="7" t="s">
        <v>3</v>
      </c>
      <c r="C5" s="8">
        <f>C6+C9+C18+C21</f>
        <v>14645191</v>
      </c>
      <c r="D5" s="8">
        <f>D6+D9+D18+D21</f>
        <v>3932004</v>
      </c>
      <c r="E5" s="9">
        <f>D5/C5*100</f>
        <v>26.8484309969054</v>
      </c>
    </row>
    <row r="6" spans="1:8" ht="15" thickBot="1" x14ac:dyDescent="0.35">
      <c r="A6" s="6" t="s">
        <v>4</v>
      </c>
      <c r="B6" s="7" t="s">
        <v>5</v>
      </c>
      <c r="C6" s="8">
        <f>SUM(C7:C8)</f>
        <v>9202000</v>
      </c>
      <c r="D6" s="8">
        <f>SUM(D7:D8)</f>
        <v>2376857</v>
      </c>
      <c r="E6" s="9">
        <f t="shared" ref="E6:E81" si="0">D6/C6*100</f>
        <v>25.829787002825473</v>
      </c>
    </row>
    <row r="7" spans="1:8" x14ac:dyDescent="0.3">
      <c r="A7" s="10" t="s">
        <v>6</v>
      </c>
      <c r="B7" s="11" t="s">
        <v>7</v>
      </c>
      <c r="C7" s="12">
        <v>8930000</v>
      </c>
      <c r="D7" s="13">
        <v>2234044</v>
      </c>
      <c r="E7" s="14">
        <f t="shared" si="0"/>
        <v>25.017290033594623</v>
      </c>
      <c r="H7" s="85"/>
    </row>
    <row r="8" spans="1:8" ht="15" thickBot="1" x14ac:dyDescent="0.35">
      <c r="A8" s="15" t="s">
        <v>8</v>
      </c>
      <c r="B8" s="16" t="s">
        <v>9</v>
      </c>
      <c r="C8" s="12">
        <v>272000</v>
      </c>
      <c r="D8" s="13">
        <v>142813</v>
      </c>
      <c r="E8" s="17">
        <f t="shared" si="0"/>
        <v>52.504779411764702</v>
      </c>
    </row>
    <row r="9" spans="1:8" ht="15" thickBot="1" x14ac:dyDescent="0.35">
      <c r="A9" s="6" t="s">
        <v>10</v>
      </c>
      <c r="B9" s="7" t="s">
        <v>11</v>
      </c>
      <c r="C9" s="8">
        <f>SUM(C10:C17)</f>
        <v>841116</v>
      </c>
      <c r="D9" s="8">
        <f>SUM(D10:D17)</f>
        <v>225899</v>
      </c>
      <c r="E9" s="9">
        <f t="shared" si="0"/>
        <v>26.857056577214085</v>
      </c>
    </row>
    <row r="10" spans="1:8" x14ac:dyDescent="0.3">
      <c r="A10" s="18" t="s">
        <v>12</v>
      </c>
      <c r="B10" s="19" t="s">
        <v>13</v>
      </c>
      <c r="C10" s="20">
        <v>17500</v>
      </c>
      <c r="D10" s="21">
        <v>2185</v>
      </c>
      <c r="E10" s="22">
        <f t="shared" si="0"/>
        <v>12.485714285714286</v>
      </c>
    </row>
    <row r="11" spans="1:8" x14ac:dyDescent="0.3">
      <c r="A11" s="23" t="s">
        <v>14</v>
      </c>
      <c r="B11" s="24" t="s">
        <v>15</v>
      </c>
      <c r="C11" s="25">
        <v>605166</v>
      </c>
      <c r="D11" s="25">
        <v>161918</v>
      </c>
      <c r="E11" s="26">
        <f t="shared" si="0"/>
        <v>26.755964479167698</v>
      </c>
    </row>
    <row r="12" spans="1:8" x14ac:dyDescent="0.3">
      <c r="A12" s="23" t="s">
        <v>16</v>
      </c>
      <c r="B12" s="24" t="s">
        <v>17</v>
      </c>
      <c r="C12" s="25">
        <v>23700</v>
      </c>
      <c r="D12" s="25">
        <v>5622</v>
      </c>
      <c r="E12" s="26">
        <f t="shared" si="0"/>
        <v>23.721518987341771</v>
      </c>
    </row>
    <row r="13" spans="1:8" x14ac:dyDescent="0.3">
      <c r="A13" s="23" t="s">
        <v>18</v>
      </c>
      <c r="B13" s="24" t="s">
        <v>19</v>
      </c>
      <c r="C13" s="25">
        <v>27540</v>
      </c>
      <c r="D13" s="25">
        <v>6840</v>
      </c>
      <c r="E13" s="26">
        <f t="shared" si="0"/>
        <v>24.836601307189543</v>
      </c>
    </row>
    <row r="14" spans="1:8" x14ac:dyDescent="0.3">
      <c r="A14" s="23" t="s">
        <v>20</v>
      </c>
      <c r="B14" s="24" t="s">
        <v>21</v>
      </c>
      <c r="C14" s="25">
        <v>57000</v>
      </c>
      <c r="D14" s="25">
        <v>14050</v>
      </c>
      <c r="E14" s="26">
        <f t="shared" si="0"/>
        <v>24.649122807017541</v>
      </c>
    </row>
    <row r="15" spans="1:8" x14ac:dyDescent="0.3">
      <c r="A15" s="23" t="s">
        <v>22</v>
      </c>
      <c r="B15" s="24" t="s">
        <v>196</v>
      </c>
      <c r="C15" s="25">
        <v>44668</v>
      </c>
      <c r="D15" s="25">
        <v>18888</v>
      </c>
      <c r="E15" s="26">
        <f t="shared" si="0"/>
        <v>42.285304916271151</v>
      </c>
    </row>
    <row r="16" spans="1:8" x14ac:dyDescent="0.3">
      <c r="A16" s="27" t="s">
        <v>204</v>
      </c>
      <c r="B16" s="28" t="s">
        <v>205</v>
      </c>
      <c r="C16" s="29">
        <v>49762</v>
      </c>
      <c r="D16" s="29">
        <v>12440</v>
      </c>
      <c r="E16" s="26">
        <f t="shared" si="0"/>
        <v>24.998995217234036</v>
      </c>
    </row>
    <row r="17" spans="1:8" ht="15" thickBot="1" x14ac:dyDescent="0.35">
      <c r="A17" s="30" t="s">
        <v>23</v>
      </c>
      <c r="B17" s="31" t="s">
        <v>24</v>
      </c>
      <c r="C17" s="32">
        <v>15780</v>
      </c>
      <c r="D17" s="32">
        <v>3956</v>
      </c>
      <c r="E17" s="26">
        <f t="shared" si="0"/>
        <v>25.069708491761723</v>
      </c>
    </row>
    <row r="18" spans="1:8" ht="15" thickBot="1" x14ac:dyDescent="0.35">
      <c r="A18" s="33" t="s">
        <v>25</v>
      </c>
      <c r="B18" s="34" t="s">
        <v>26</v>
      </c>
      <c r="C18" s="35">
        <f>C19+C20</f>
        <v>4252075</v>
      </c>
      <c r="D18" s="35">
        <f>D19+D20</f>
        <v>1253908</v>
      </c>
      <c r="E18" s="9">
        <f t="shared" si="0"/>
        <v>29.48931992027422</v>
      </c>
    </row>
    <row r="19" spans="1:8" x14ac:dyDescent="0.3">
      <c r="A19" s="36" t="s">
        <v>27</v>
      </c>
      <c r="B19" s="37" t="s">
        <v>28</v>
      </c>
      <c r="C19" s="38">
        <v>4060467</v>
      </c>
      <c r="D19" s="39">
        <v>1154629</v>
      </c>
      <c r="E19" s="40">
        <f t="shared" si="0"/>
        <v>28.435867105926487</v>
      </c>
    </row>
    <row r="20" spans="1:8" ht="15" thickBot="1" x14ac:dyDescent="0.35">
      <c r="A20" s="41" t="s">
        <v>29</v>
      </c>
      <c r="B20" s="42" t="s">
        <v>30</v>
      </c>
      <c r="C20" s="43">
        <v>191608</v>
      </c>
      <c r="D20" s="43">
        <v>99279</v>
      </c>
      <c r="E20" s="44">
        <f t="shared" si="0"/>
        <v>51.813598597135822</v>
      </c>
    </row>
    <row r="21" spans="1:8" ht="15" thickBot="1" x14ac:dyDescent="0.35">
      <c r="A21" s="6" t="s">
        <v>31</v>
      </c>
      <c r="B21" s="7" t="s">
        <v>32</v>
      </c>
      <c r="C21" s="8">
        <f>SUM(C22:C24)</f>
        <v>350000</v>
      </c>
      <c r="D21" s="8">
        <f>SUM(D22:D24)</f>
        <v>75340</v>
      </c>
      <c r="E21" s="9">
        <f t="shared" si="0"/>
        <v>21.525714285714287</v>
      </c>
    </row>
    <row r="22" spans="1:8" ht="24" x14ac:dyDescent="0.3">
      <c r="A22" s="45" t="s">
        <v>198</v>
      </c>
      <c r="B22" s="46" t="s">
        <v>199</v>
      </c>
      <c r="C22" s="47">
        <v>200000</v>
      </c>
      <c r="D22" s="48">
        <v>32400</v>
      </c>
      <c r="E22" s="49">
        <f t="shared" si="0"/>
        <v>16.2</v>
      </c>
    </row>
    <row r="23" spans="1:8" ht="24" x14ac:dyDescent="0.3">
      <c r="A23" s="50" t="s">
        <v>200</v>
      </c>
      <c r="B23" s="51" t="s">
        <v>201</v>
      </c>
      <c r="C23" s="52">
        <v>150000</v>
      </c>
      <c r="D23" s="53">
        <v>42940</v>
      </c>
      <c r="E23" s="54">
        <f t="shared" si="0"/>
        <v>28.626666666666665</v>
      </c>
    </row>
    <row r="24" spans="1:8" ht="24.6" thickBot="1" x14ac:dyDescent="0.35">
      <c r="A24" s="55" t="s">
        <v>33</v>
      </c>
      <c r="B24" s="56" t="s">
        <v>202</v>
      </c>
      <c r="C24" s="57">
        <v>0</v>
      </c>
      <c r="D24" s="58">
        <v>0</v>
      </c>
      <c r="E24" s="59" t="e">
        <f t="shared" si="0"/>
        <v>#DIV/0!</v>
      </c>
    </row>
    <row r="25" spans="1:8" ht="15" thickBot="1" x14ac:dyDescent="0.35">
      <c r="A25" s="60"/>
      <c r="B25" s="61" t="s">
        <v>34</v>
      </c>
      <c r="C25" s="62">
        <f>C26+C29</f>
        <v>-14536409</v>
      </c>
      <c r="D25" s="62">
        <f>D26+D29</f>
        <v>-3601968</v>
      </c>
      <c r="E25" s="63">
        <f t="shared" si="0"/>
        <v>24.778939557905947</v>
      </c>
      <c r="H25" s="85"/>
    </row>
    <row r="26" spans="1:8" ht="15" thickBot="1" x14ac:dyDescent="0.35">
      <c r="A26" s="60"/>
      <c r="B26" s="61" t="s">
        <v>35</v>
      </c>
      <c r="C26" s="62">
        <f>C27+C28</f>
        <v>-1296800</v>
      </c>
      <c r="D26" s="62">
        <f>D27+D28</f>
        <v>-447057</v>
      </c>
      <c r="E26" s="40">
        <f t="shared" si="0"/>
        <v>34.473858729179518</v>
      </c>
      <c r="F26" s="86"/>
      <c r="H26" s="85"/>
    </row>
    <row r="27" spans="1:8" x14ac:dyDescent="0.3">
      <c r="A27" s="64" t="s">
        <v>36</v>
      </c>
      <c r="B27" s="65" t="s">
        <v>37</v>
      </c>
      <c r="C27" s="66">
        <v>-620869</v>
      </c>
      <c r="D27" s="66">
        <v>-155538</v>
      </c>
      <c r="E27" s="67">
        <f t="shared" si="0"/>
        <v>25.05166146159657</v>
      </c>
      <c r="H27" s="85"/>
    </row>
    <row r="28" spans="1:8" ht="15" thickBot="1" x14ac:dyDescent="0.35">
      <c r="A28" s="64" t="s">
        <v>38</v>
      </c>
      <c r="B28" s="65" t="s">
        <v>39</v>
      </c>
      <c r="C28" s="66">
        <v>-675931</v>
      </c>
      <c r="D28" s="66">
        <v>-291519</v>
      </c>
      <c r="E28" s="44">
        <f t="shared" si="0"/>
        <v>43.128514596904125</v>
      </c>
      <c r="F28" s="86"/>
      <c r="H28" s="85"/>
    </row>
    <row r="29" spans="1:8" ht="15" thickBot="1" x14ac:dyDescent="0.35">
      <c r="A29" s="60"/>
      <c r="B29" s="61" t="s">
        <v>40</v>
      </c>
      <c r="C29" s="8">
        <f>C30+C31+C32</f>
        <v>-13239609</v>
      </c>
      <c r="D29" s="8">
        <f>D30+D31+D32</f>
        <v>-3154911</v>
      </c>
      <c r="E29" s="67">
        <f t="shared" si="0"/>
        <v>23.829336651860338</v>
      </c>
      <c r="H29" s="85"/>
    </row>
    <row r="30" spans="1:8" x14ac:dyDescent="0.3">
      <c r="A30" s="64" t="s">
        <v>41</v>
      </c>
      <c r="B30" s="65" t="s">
        <v>42</v>
      </c>
      <c r="C30" s="39">
        <v>-9079344</v>
      </c>
      <c r="D30" s="39">
        <v>-2116415</v>
      </c>
      <c r="E30" s="67">
        <f t="shared" si="0"/>
        <v>23.310219328621098</v>
      </c>
      <c r="H30" s="85"/>
    </row>
    <row r="31" spans="1:8" x14ac:dyDescent="0.3">
      <c r="A31" s="64" t="s">
        <v>43</v>
      </c>
      <c r="B31" s="65" t="s">
        <v>44</v>
      </c>
      <c r="C31" s="66">
        <v>-4013413</v>
      </c>
      <c r="D31" s="12">
        <v>-1038465</v>
      </c>
      <c r="E31" s="54">
        <f t="shared" si="0"/>
        <v>25.874860125284886</v>
      </c>
    </row>
    <row r="32" spans="1:8" ht="15" thickBot="1" x14ac:dyDescent="0.35">
      <c r="A32" s="64" t="s">
        <v>45</v>
      </c>
      <c r="B32" s="65" t="s">
        <v>46</v>
      </c>
      <c r="C32" s="68">
        <v>-146852</v>
      </c>
      <c r="D32" s="58">
        <v>-31</v>
      </c>
      <c r="E32" s="59">
        <f t="shared" si="0"/>
        <v>2.1109688666140061E-2</v>
      </c>
    </row>
    <row r="33" spans="1:5" ht="15" thickBot="1" x14ac:dyDescent="0.35">
      <c r="A33" s="60"/>
      <c r="B33" s="61" t="s">
        <v>47</v>
      </c>
      <c r="C33" s="69">
        <f>C5+C25</f>
        <v>108782</v>
      </c>
      <c r="D33" s="70">
        <f>D5+D25</f>
        <v>330036</v>
      </c>
      <c r="E33" s="9"/>
    </row>
    <row r="34" spans="1:5" ht="15" thickBot="1" x14ac:dyDescent="0.35">
      <c r="A34" s="60"/>
      <c r="B34" s="61" t="s">
        <v>48</v>
      </c>
      <c r="C34" s="71">
        <f>C35+C36+C37+C38+C39+C40</f>
        <v>-1308943</v>
      </c>
      <c r="D34" s="71">
        <f>D35+D36+D37+D38+D39+D40</f>
        <v>-240419</v>
      </c>
      <c r="E34" s="9">
        <f t="shared" si="0"/>
        <v>18.367415540630873</v>
      </c>
    </row>
    <row r="35" spans="1:5" x14ac:dyDescent="0.3">
      <c r="A35" s="64" t="s">
        <v>49</v>
      </c>
      <c r="B35" s="65" t="s">
        <v>50</v>
      </c>
      <c r="C35" s="12">
        <v>681350</v>
      </c>
      <c r="D35" s="66">
        <v>68636</v>
      </c>
      <c r="E35" s="72">
        <f t="shared" si="0"/>
        <v>10.07353049093711</v>
      </c>
    </row>
    <row r="36" spans="1:5" x14ac:dyDescent="0.3">
      <c r="A36" s="64" t="s">
        <v>51</v>
      </c>
      <c r="B36" s="65" t="s">
        <v>52</v>
      </c>
      <c r="C36" s="12">
        <v>-4479023</v>
      </c>
      <c r="D36" s="73">
        <v>-564242</v>
      </c>
      <c r="E36" s="54">
        <f t="shared" si="0"/>
        <v>12.597434753070033</v>
      </c>
    </row>
    <row r="37" spans="1:5" x14ac:dyDescent="0.3">
      <c r="A37" s="64" t="s">
        <v>53</v>
      </c>
      <c r="B37" s="65" t="s">
        <v>54</v>
      </c>
      <c r="C37" s="66">
        <v>2747135</v>
      </c>
      <c r="D37" s="73">
        <v>299119</v>
      </c>
      <c r="E37" s="54">
        <f t="shared" si="0"/>
        <v>10.888398276750141</v>
      </c>
    </row>
    <row r="38" spans="1:5" x14ac:dyDescent="0.3">
      <c r="A38" s="64" t="s">
        <v>55</v>
      </c>
      <c r="B38" s="65" t="s">
        <v>56</v>
      </c>
      <c r="C38" s="12">
        <v>-60000</v>
      </c>
      <c r="D38" s="12">
        <v>0</v>
      </c>
      <c r="E38" s="54">
        <f t="shared" si="0"/>
        <v>0</v>
      </c>
    </row>
    <row r="39" spans="1:5" x14ac:dyDescent="0.3">
      <c r="A39" s="64" t="s">
        <v>57</v>
      </c>
      <c r="B39" s="65" t="s">
        <v>58</v>
      </c>
      <c r="C39" s="74">
        <v>6000</v>
      </c>
      <c r="D39" s="75">
        <v>1008</v>
      </c>
      <c r="E39" s="54">
        <f t="shared" si="0"/>
        <v>16.8</v>
      </c>
    </row>
    <row r="40" spans="1:5" ht="15" thickBot="1" x14ac:dyDescent="0.35">
      <c r="A40" s="64" t="s">
        <v>59</v>
      </c>
      <c r="B40" s="65" t="s">
        <v>60</v>
      </c>
      <c r="C40" s="68">
        <v>-204405</v>
      </c>
      <c r="D40" s="68">
        <v>-44940</v>
      </c>
      <c r="E40" s="59">
        <f t="shared" si="0"/>
        <v>21.985763557642915</v>
      </c>
    </row>
    <row r="41" spans="1:5" ht="15" thickBot="1" x14ac:dyDescent="0.35">
      <c r="A41" s="60"/>
      <c r="B41" s="61" t="s">
        <v>61</v>
      </c>
      <c r="C41" s="76">
        <f>C33+C34</f>
        <v>-1200161</v>
      </c>
      <c r="D41" s="77">
        <f>D33+D34</f>
        <v>89617</v>
      </c>
      <c r="E41" s="9"/>
    </row>
    <row r="42" spans="1:5" ht="15" thickBot="1" x14ac:dyDescent="0.35">
      <c r="A42" s="60"/>
      <c r="B42" s="61" t="s">
        <v>62</v>
      </c>
      <c r="C42" s="76">
        <f>C43+C44</f>
        <v>926606</v>
      </c>
      <c r="D42" s="77">
        <f>D43+D44</f>
        <v>58837</v>
      </c>
      <c r="E42" s="9"/>
    </row>
    <row r="43" spans="1:5" x14ac:dyDescent="0.3">
      <c r="A43" s="64" t="s">
        <v>63</v>
      </c>
      <c r="B43" s="65" t="s">
        <v>64</v>
      </c>
      <c r="C43" s="74">
        <v>1750000</v>
      </c>
      <c r="D43" s="78">
        <v>300000</v>
      </c>
      <c r="E43" s="72">
        <f t="shared" si="0"/>
        <v>17.142857142857142</v>
      </c>
    </row>
    <row r="44" spans="1:5" ht="15" thickBot="1" x14ac:dyDescent="0.35">
      <c r="A44" s="64" t="s">
        <v>65</v>
      </c>
      <c r="B44" s="65" t="s">
        <v>66</v>
      </c>
      <c r="C44" s="79">
        <v>-823394</v>
      </c>
      <c r="D44" s="80">
        <v>-241163</v>
      </c>
      <c r="E44" s="59">
        <f t="shared" si="0"/>
        <v>29.288894502510342</v>
      </c>
    </row>
    <row r="45" spans="1:5" ht="25.2" thickBot="1" x14ac:dyDescent="0.35">
      <c r="A45" s="81" t="s">
        <v>67</v>
      </c>
      <c r="B45" s="82" t="s">
        <v>68</v>
      </c>
      <c r="C45" s="83">
        <f>C41+C42</f>
        <v>-273555</v>
      </c>
      <c r="D45" s="83">
        <f>D41+D42</f>
        <v>148454</v>
      </c>
      <c r="E45" s="40"/>
    </row>
    <row r="46" spans="1:5" ht="15" thickBot="1" x14ac:dyDescent="0.35">
      <c r="A46" s="6"/>
      <c r="B46" s="7" t="s">
        <v>69</v>
      </c>
      <c r="C46" s="76">
        <v>0</v>
      </c>
      <c r="D46" s="76">
        <v>0</v>
      </c>
      <c r="E46" s="9"/>
    </row>
    <row r="47" spans="1:5" ht="15" thickBot="1" x14ac:dyDescent="0.35">
      <c r="A47" s="55"/>
      <c r="B47" s="56"/>
      <c r="C47" s="79"/>
      <c r="D47" s="87"/>
      <c r="E47" s="59"/>
    </row>
    <row r="48" spans="1:5" ht="51" customHeight="1" thickBot="1" x14ac:dyDescent="0.35">
      <c r="A48" s="60"/>
      <c r="B48" s="61" t="s">
        <v>70</v>
      </c>
      <c r="C48" s="62">
        <f>C49+C56+C61+C72+C79+C86+C88+C126+C105</f>
        <v>19279837</v>
      </c>
      <c r="D48" s="62">
        <f>D49+D56+D61+D72+D79+D86+D88+D126+D105</f>
        <v>4211150</v>
      </c>
      <c r="E48" s="9">
        <f t="shared" si="0"/>
        <v>21.842248977519883</v>
      </c>
    </row>
    <row r="49" spans="1:5" ht="15" thickBot="1" x14ac:dyDescent="0.35">
      <c r="A49" s="81" t="s">
        <v>71</v>
      </c>
      <c r="B49" s="82" t="s">
        <v>72</v>
      </c>
      <c r="C49" s="88">
        <f>SUM(C50:C55)</f>
        <v>1081425</v>
      </c>
      <c r="D49" s="88">
        <f>SUM(D50:D55)</f>
        <v>254226</v>
      </c>
      <c r="E49" s="89">
        <f t="shared" si="0"/>
        <v>23.508426381857273</v>
      </c>
    </row>
    <row r="50" spans="1:5" x14ac:dyDescent="0.3">
      <c r="A50" s="10" t="s">
        <v>73</v>
      </c>
      <c r="B50" s="90" t="s">
        <v>74</v>
      </c>
      <c r="C50" s="91">
        <v>81684</v>
      </c>
      <c r="D50" s="92">
        <v>19698</v>
      </c>
      <c r="E50" s="72">
        <f t="shared" si="0"/>
        <v>24.114881739385925</v>
      </c>
    </row>
    <row r="51" spans="1:5" x14ac:dyDescent="0.3">
      <c r="A51" s="93" t="s">
        <v>75</v>
      </c>
      <c r="B51" s="65" t="s">
        <v>76</v>
      </c>
      <c r="C51" s="94">
        <v>449229</v>
      </c>
      <c r="D51" s="95">
        <v>140084</v>
      </c>
      <c r="E51" s="54">
        <f t="shared" si="0"/>
        <v>31.183205002348469</v>
      </c>
    </row>
    <row r="52" spans="1:5" x14ac:dyDescent="0.3">
      <c r="A52" s="93" t="s">
        <v>77</v>
      </c>
      <c r="B52" s="65" t="s">
        <v>78</v>
      </c>
      <c r="C52" s="94">
        <v>146452</v>
      </c>
      <c r="D52" s="95">
        <v>0</v>
      </c>
      <c r="E52" s="54">
        <f t="shared" si="0"/>
        <v>0</v>
      </c>
    </row>
    <row r="53" spans="1:5" x14ac:dyDescent="0.3">
      <c r="A53" s="93" t="s">
        <v>79</v>
      </c>
      <c r="B53" s="65" t="s">
        <v>80</v>
      </c>
      <c r="C53" s="94">
        <v>170586</v>
      </c>
      <c r="D53" s="95">
        <v>42095</v>
      </c>
      <c r="E53" s="54">
        <f t="shared" si="0"/>
        <v>24.676702660241755</v>
      </c>
    </row>
    <row r="54" spans="1:5" x14ac:dyDescent="0.3">
      <c r="A54" s="93" t="s">
        <v>81</v>
      </c>
      <c r="B54" s="65" t="s">
        <v>82</v>
      </c>
      <c r="C54" s="96">
        <v>204405</v>
      </c>
      <c r="D54" s="75">
        <v>44940</v>
      </c>
      <c r="E54" s="54">
        <f t="shared" si="0"/>
        <v>21.985763557642915</v>
      </c>
    </row>
    <row r="55" spans="1:5" ht="15" thickBot="1" x14ac:dyDescent="0.35">
      <c r="A55" s="97" t="s">
        <v>83</v>
      </c>
      <c r="B55" s="98" t="s">
        <v>84</v>
      </c>
      <c r="C55" s="87">
        <v>29069</v>
      </c>
      <c r="D55" s="99">
        <v>7409</v>
      </c>
      <c r="E55" s="59">
        <f t="shared" si="0"/>
        <v>25.487632873507859</v>
      </c>
    </row>
    <row r="56" spans="1:5" ht="15" thickBot="1" x14ac:dyDescent="0.35">
      <c r="A56" s="6" t="s">
        <v>207</v>
      </c>
      <c r="B56" s="34" t="s">
        <v>85</v>
      </c>
      <c r="C56" s="100">
        <f>C57+C59</f>
        <v>124105</v>
      </c>
      <c r="D56" s="100">
        <f>D57+D59</f>
        <v>7736</v>
      </c>
      <c r="E56" s="101">
        <f t="shared" si="0"/>
        <v>6.2334313685991702</v>
      </c>
    </row>
    <row r="57" spans="1:5" ht="15" thickBot="1" x14ac:dyDescent="0.35">
      <c r="A57" s="102" t="s">
        <v>206</v>
      </c>
      <c r="B57" s="103" t="s">
        <v>208</v>
      </c>
      <c r="C57" s="104">
        <v>59493</v>
      </c>
      <c r="D57" s="104">
        <v>790</v>
      </c>
      <c r="E57" s="101">
        <f t="shared" si="0"/>
        <v>1.3278873144739718</v>
      </c>
    </row>
    <row r="58" spans="1:5" ht="15" thickBot="1" x14ac:dyDescent="0.35">
      <c r="A58" s="102"/>
      <c r="B58" s="105" t="s">
        <v>222</v>
      </c>
      <c r="C58" s="104">
        <v>50000</v>
      </c>
      <c r="D58" s="104">
        <v>0</v>
      </c>
      <c r="E58" s="101">
        <f t="shared" si="0"/>
        <v>0</v>
      </c>
    </row>
    <row r="59" spans="1:5" x14ac:dyDescent="0.3">
      <c r="A59" s="106" t="s">
        <v>86</v>
      </c>
      <c r="B59" s="107" t="s">
        <v>87</v>
      </c>
      <c r="C59" s="94">
        <v>64612</v>
      </c>
      <c r="D59" s="94">
        <v>6946</v>
      </c>
      <c r="E59" s="108">
        <f t="shared" si="0"/>
        <v>10.750325017024702</v>
      </c>
    </row>
    <row r="60" spans="1:5" ht="15" thickBot="1" x14ac:dyDescent="0.35">
      <c r="A60" s="106"/>
      <c r="B60" s="109" t="s">
        <v>88</v>
      </c>
      <c r="C60" s="110">
        <v>20000</v>
      </c>
      <c r="D60" s="94"/>
      <c r="E60" s="108">
        <f t="shared" si="0"/>
        <v>0</v>
      </c>
    </row>
    <row r="61" spans="1:5" ht="15" thickBot="1" x14ac:dyDescent="0.35">
      <c r="A61" s="6" t="s">
        <v>89</v>
      </c>
      <c r="B61" s="34" t="s">
        <v>90</v>
      </c>
      <c r="C61" s="100">
        <f>SUM(C62:C71)-C63-C66-C69</f>
        <v>1273073</v>
      </c>
      <c r="D61" s="100">
        <f>SUM(D62:D71)-D63-D66-D69</f>
        <v>136307</v>
      </c>
      <c r="E61" s="101">
        <f t="shared" si="0"/>
        <v>10.706927253975223</v>
      </c>
    </row>
    <row r="62" spans="1:5" x14ac:dyDescent="0.3">
      <c r="A62" s="55" t="s">
        <v>91</v>
      </c>
      <c r="B62" s="56" t="s">
        <v>92</v>
      </c>
      <c r="C62" s="94">
        <v>41008</v>
      </c>
      <c r="D62" s="95">
        <v>9336</v>
      </c>
      <c r="E62" s="49">
        <f t="shared" si="0"/>
        <v>22.766289504486931</v>
      </c>
    </row>
    <row r="63" spans="1:5" x14ac:dyDescent="0.3">
      <c r="A63" s="64"/>
      <c r="B63" s="109" t="s">
        <v>88</v>
      </c>
      <c r="C63" s="111">
        <v>0</v>
      </c>
      <c r="D63" s="112">
        <v>0</v>
      </c>
      <c r="E63" s="49" t="e">
        <f t="shared" si="0"/>
        <v>#DIV/0!</v>
      </c>
    </row>
    <row r="64" spans="1:5" x14ac:dyDescent="0.3">
      <c r="A64" s="64" t="s">
        <v>93</v>
      </c>
      <c r="B64" s="65" t="s">
        <v>94</v>
      </c>
      <c r="C64" s="94">
        <v>107142</v>
      </c>
      <c r="D64" s="95">
        <v>24852</v>
      </c>
      <c r="E64" s="54">
        <f t="shared" si="0"/>
        <v>23.195385563084507</v>
      </c>
    </row>
    <row r="65" spans="1:9" x14ac:dyDescent="0.3">
      <c r="A65" s="64" t="s">
        <v>95</v>
      </c>
      <c r="B65" s="65" t="s">
        <v>96</v>
      </c>
      <c r="C65" s="94">
        <v>735046</v>
      </c>
      <c r="D65" s="113">
        <v>37566</v>
      </c>
      <c r="E65" s="54">
        <f t="shared" si="0"/>
        <v>5.1107005547952102</v>
      </c>
    </row>
    <row r="66" spans="1:9" x14ac:dyDescent="0.3">
      <c r="A66" s="64"/>
      <c r="B66" s="109" t="s">
        <v>88</v>
      </c>
      <c r="C66" s="110">
        <v>469596</v>
      </c>
      <c r="D66" s="114">
        <v>36667</v>
      </c>
      <c r="E66" s="54">
        <f t="shared" si="0"/>
        <v>7.8082010920024869</v>
      </c>
    </row>
    <row r="67" spans="1:9" x14ac:dyDescent="0.3">
      <c r="A67" s="64" t="s">
        <v>97</v>
      </c>
      <c r="B67" s="65" t="s">
        <v>98</v>
      </c>
      <c r="C67" s="94">
        <v>8053</v>
      </c>
      <c r="D67" s="113">
        <v>0</v>
      </c>
      <c r="E67" s="54">
        <f t="shared" si="0"/>
        <v>0</v>
      </c>
    </row>
    <row r="68" spans="1:9" x14ac:dyDescent="0.3">
      <c r="A68" s="64" t="s">
        <v>99</v>
      </c>
      <c r="B68" s="65" t="s">
        <v>100</v>
      </c>
      <c r="C68" s="94">
        <v>83876</v>
      </c>
      <c r="D68" s="95">
        <v>14821</v>
      </c>
      <c r="E68" s="54">
        <f t="shared" si="0"/>
        <v>17.670132099766324</v>
      </c>
    </row>
    <row r="69" spans="1:9" x14ac:dyDescent="0.3">
      <c r="A69" s="64"/>
      <c r="B69" s="115" t="s">
        <v>218</v>
      </c>
      <c r="C69" s="94">
        <v>30000</v>
      </c>
      <c r="D69" s="95"/>
      <c r="E69" s="54"/>
    </row>
    <row r="70" spans="1:9" x14ac:dyDescent="0.3">
      <c r="A70" s="64" t="s">
        <v>101</v>
      </c>
      <c r="B70" s="65" t="s">
        <v>102</v>
      </c>
      <c r="C70" s="94">
        <v>34119</v>
      </c>
      <c r="D70" s="95">
        <v>8546</v>
      </c>
      <c r="E70" s="54">
        <f t="shared" si="0"/>
        <v>25.047627421671208</v>
      </c>
    </row>
    <row r="71" spans="1:9" ht="15" thickBot="1" x14ac:dyDescent="0.35">
      <c r="A71" s="64" t="s">
        <v>103</v>
      </c>
      <c r="B71" s="116" t="s">
        <v>104</v>
      </c>
      <c r="C71" s="94">
        <v>263829</v>
      </c>
      <c r="D71" s="95">
        <v>41186</v>
      </c>
      <c r="E71" s="54">
        <f t="shared" si="0"/>
        <v>15.610869161464432</v>
      </c>
    </row>
    <row r="72" spans="1:9" ht="15" thickBot="1" x14ac:dyDescent="0.35">
      <c r="A72" s="60" t="s">
        <v>105</v>
      </c>
      <c r="B72" s="61" t="s">
        <v>106</v>
      </c>
      <c r="C72" s="117">
        <f>SUM(C73:C78)-C74</f>
        <v>1065371</v>
      </c>
      <c r="D72" s="117">
        <f>SUM(D73:D78)-D74</f>
        <v>221436</v>
      </c>
      <c r="E72" s="118">
        <f t="shared" si="0"/>
        <v>20.784872124358557</v>
      </c>
    </row>
    <row r="73" spans="1:9" x14ac:dyDescent="0.3">
      <c r="A73" s="64" t="s">
        <v>107</v>
      </c>
      <c r="B73" s="65" t="s">
        <v>108</v>
      </c>
      <c r="C73" s="94">
        <v>336439</v>
      </c>
      <c r="D73" s="95">
        <v>8837</v>
      </c>
      <c r="E73" s="72">
        <f t="shared" si="0"/>
        <v>2.6266277096293833</v>
      </c>
    </row>
    <row r="74" spans="1:9" x14ac:dyDescent="0.3">
      <c r="A74" s="64"/>
      <c r="B74" s="119" t="s">
        <v>212</v>
      </c>
      <c r="C74" s="94">
        <v>286936</v>
      </c>
      <c r="D74" s="95">
        <v>0</v>
      </c>
      <c r="E74" s="49"/>
    </row>
    <row r="75" spans="1:9" x14ac:dyDescent="0.3">
      <c r="A75" s="64" t="s">
        <v>109</v>
      </c>
      <c r="B75" s="120" t="s">
        <v>110</v>
      </c>
      <c r="C75" s="94">
        <v>450000</v>
      </c>
      <c r="D75" s="95">
        <v>167852</v>
      </c>
      <c r="E75" s="49">
        <f t="shared" si="0"/>
        <v>37.300444444444445</v>
      </c>
    </row>
    <row r="76" spans="1:9" x14ac:dyDescent="0.3">
      <c r="A76" s="64" t="s">
        <v>111</v>
      </c>
      <c r="B76" s="120" t="s">
        <v>112</v>
      </c>
      <c r="C76" s="94">
        <v>24800</v>
      </c>
      <c r="D76" s="95">
        <v>260</v>
      </c>
      <c r="E76" s="49">
        <f t="shared" si="0"/>
        <v>1.0483870967741937</v>
      </c>
    </row>
    <row r="77" spans="1:9" x14ac:dyDescent="0.3">
      <c r="A77" s="64" t="s">
        <v>113</v>
      </c>
      <c r="B77" s="65" t="s">
        <v>114</v>
      </c>
      <c r="C77" s="94">
        <v>223626</v>
      </c>
      <c r="D77" s="95">
        <v>36724</v>
      </c>
      <c r="E77" s="54">
        <f t="shared" si="0"/>
        <v>16.422061835385868</v>
      </c>
      <c r="F77" s="121"/>
      <c r="G77" s="121"/>
      <c r="H77" s="121"/>
      <c r="I77" s="121"/>
    </row>
    <row r="78" spans="1:9" ht="15" thickBot="1" x14ac:dyDescent="0.35">
      <c r="A78" s="64" t="s">
        <v>115</v>
      </c>
      <c r="B78" s="65" t="s">
        <v>116</v>
      </c>
      <c r="C78" s="94">
        <v>30506</v>
      </c>
      <c r="D78" s="95">
        <v>7763</v>
      </c>
      <c r="E78" s="54">
        <f t="shared" si="0"/>
        <v>25.447452960073431</v>
      </c>
    </row>
    <row r="79" spans="1:9" ht="15" thickBot="1" x14ac:dyDescent="0.35">
      <c r="A79" s="60" t="s">
        <v>117</v>
      </c>
      <c r="B79" s="61" t="s">
        <v>118</v>
      </c>
      <c r="C79" s="122">
        <f>SUM(C80:C85)-C83-C81</f>
        <v>672197</v>
      </c>
      <c r="D79" s="122">
        <f>SUM(D80:D85)-D83-D81</f>
        <v>48730</v>
      </c>
      <c r="E79" s="123">
        <f t="shared" si="0"/>
        <v>7.2493629099802588</v>
      </c>
    </row>
    <row r="80" spans="1:9" x14ac:dyDescent="0.3">
      <c r="A80" s="64" t="s">
        <v>119</v>
      </c>
      <c r="B80" s="65" t="s">
        <v>120</v>
      </c>
      <c r="C80" s="94">
        <v>57600</v>
      </c>
      <c r="D80" s="95">
        <v>8401</v>
      </c>
      <c r="E80" s="72">
        <f t="shared" si="0"/>
        <v>14.585069444444446</v>
      </c>
    </row>
    <row r="81" spans="1:5" x14ac:dyDescent="0.3">
      <c r="A81" s="64"/>
      <c r="B81" s="115" t="s">
        <v>212</v>
      </c>
      <c r="C81" s="94">
        <v>15000</v>
      </c>
      <c r="D81" s="95">
        <v>0</v>
      </c>
      <c r="E81" s="49">
        <f t="shared" si="0"/>
        <v>0</v>
      </c>
    </row>
    <row r="82" spans="1:5" x14ac:dyDescent="0.3">
      <c r="A82" s="64" t="s">
        <v>121</v>
      </c>
      <c r="B82" s="65" t="s">
        <v>122</v>
      </c>
      <c r="C82" s="94">
        <v>499247</v>
      </c>
      <c r="D82" s="95">
        <v>0</v>
      </c>
      <c r="E82" s="54">
        <f t="shared" ref="E82:E136" si="1">D82/C82*100</f>
        <v>0</v>
      </c>
    </row>
    <row r="83" spans="1:5" x14ac:dyDescent="0.3">
      <c r="A83" s="64"/>
      <c r="B83" s="109" t="s">
        <v>88</v>
      </c>
      <c r="C83" s="111">
        <v>499247</v>
      </c>
      <c r="D83" s="112">
        <v>0</v>
      </c>
      <c r="E83" s="54">
        <f t="shared" si="1"/>
        <v>0</v>
      </c>
    </row>
    <row r="84" spans="1:5" x14ac:dyDescent="0.3">
      <c r="A84" s="64" t="s">
        <v>123</v>
      </c>
      <c r="B84" s="65" t="s">
        <v>124</v>
      </c>
      <c r="C84" s="94">
        <v>66000</v>
      </c>
      <c r="D84" s="95">
        <v>29968</v>
      </c>
      <c r="E84" s="54">
        <f t="shared" si="1"/>
        <v>45.406060606060606</v>
      </c>
    </row>
    <row r="85" spans="1:5" ht="15" thickBot="1" x14ac:dyDescent="0.35">
      <c r="A85" s="64" t="s">
        <v>125</v>
      </c>
      <c r="B85" s="65" t="s">
        <v>126</v>
      </c>
      <c r="C85" s="94">
        <v>49350</v>
      </c>
      <c r="D85" s="95">
        <v>10361</v>
      </c>
      <c r="E85" s="59">
        <f t="shared" si="1"/>
        <v>20.994934143870314</v>
      </c>
    </row>
    <row r="86" spans="1:5" ht="15" thickBot="1" x14ac:dyDescent="0.35">
      <c r="A86" s="60" t="s">
        <v>127</v>
      </c>
      <c r="B86" s="61" t="s">
        <v>128</v>
      </c>
      <c r="C86" s="122">
        <f>C87</f>
        <v>13347</v>
      </c>
      <c r="D86" s="124">
        <f>D87</f>
        <v>1173</v>
      </c>
      <c r="E86" s="125">
        <f>SUM(E87:E87)</f>
        <v>8.7884917959091915</v>
      </c>
    </row>
    <row r="87" spans="1:5" ht="15" thickBot="1" x14ac:dyDescent="0.35">
      <c r="A87" s="64" t="s">
        <v>129</v>
      </c>
      <c r="B87" s="65" t="s">
        <v>130</v>
      </c>
      <c r="C87" s="94">
        <v>13347</v>
      </c>
      <c r="D87" s="95">
        <v>1173</v>
      </c>
      <c r="E87" s="72">
        <f t="shared" si="1"/>
        <v>8.7884917959091915</v>
      </c>
    </row>
    <row r="88" spans="1:5" ht="15" thickBot="1" x14ac:dyDescent="0.35">
      <c r="A88" s="81" t="s">
        <v>131</v>
      </c>
      <c r="B88" s="82" t="s">
        <v>132</v>
      </c>
      <c r="C88" s="88">
        <f>C89+C91+C93+C94+C96+C98+C101+C102+C103+C100+C97</f>
        <v>1649008</v>
      </c>
      <c r="D88" s="88">
        <f>D89+D91+D93+D94+D96+D98+D101+D102+D103+D100+D97</f>
        <v>461850</v>
      </c>
      <c r="E88" s="89">
        <f t="shared" si="1"/>
        <v>28.007747688307148</v>
      </c>
    </row>
    <row r="89" spans="1:5" x14ac:dyDescent="0.3">
      <c r="A89" s="10" t="s">
        <v>133</v>
      </c>
      <c r="B89" s="126" t="s">
        <v>134</v>
      </c>
      <c r="C89" s="91">
        <v>491494</v>
      </c>
      <c r="D89" s="92">
        <v>191313</v>
      </c>
      <c r="E89" s="72">
        <f t="shared" si="1"/>
        <v>38.924788501995955</v>
      </c>
    </row>
    <row r="90" spans="1:5" x14ac:dyDescent="0.3">
      <c r="A90" s="127"/>
      <c r="B90" s="128" t="s">
        <v>212</v>
      </c>
      <c r="C90" s="94">
        <v>100000</v>
      </c>
      <c r="D90" s="95">
        <v>0</v>
      </c>
      <c r="E90" s="49">
        <f t="shared" si="1"/>
        <v>0</v>
      </c>
    </row>
    <row r="91" spans="1:5" x14ac:dyDescent="0.3">
      <c r="A91" s="127" t="s">
        <v>209</v>
      </c>
      <c r="B91" s="116" t="s">
        <v>210</v>
      </c>
      <c r="C91" s="94">
        <v>0</v>
      </c>
      <c r="D91" s="95">
        <v>0</v>
      </c>
      <c r="E91" s="49" t="e">
        <f t="shared" si="1"/>
        <v>#DIV/0!</v>
      </c>
    </row>
    <row r="92" spans="1:5" x14ac:dyDescent="0.3">
      <c r="A92" s="127"/>
      <c r="B92" s="128" t="s">
        <v>212</v>
      </c>
      <c r="C92" s="94">
        <v>0</v>
      </c>
      <c r="D92" s="95">
        <v>0</v>
      </c>
      <c r="E92" s="49" t="e">
        <f t="shared" si="1"/>
        <v>#DIV/0!</v>
      </c>
    </row>
    <row r="93" spans="1:5" x14ac:dyDescent="0.3">
      <c r="A93" s="93" t="s">
        <v>135</v>
      </c>
      <c r="B93" s="129" t="s">
        <v>136</v>
      </c>
      <c r="C93" s="94">
        <v>227111</v>
      </c>
      <c r="D93" s="95">
        <v>54266</v>
      </c>
      <c r="E93" s="54">
        <f t="shared" si="1"/>
        <v>23.894043000999513</v>
      </c>
    </row>
    <row r="94" spans="1:5" x14ac:dyDescent="0.3">
      <c r="A94" s="93" t="s">
        <v>137</v>
      </c>
      <c r="B94" s="129" t="s">
        <v>138</v>
      </c>
      <c r="C94" s="94">
        <v>33500</v>
      </c>
      <c r="D94" s="95">
        <v>4600</v>
      </c>
      <c r="E94" s="54">
        <f t="shared" si="1"/>
        <v>13.73134328358209</v>
      </c>
    </row>
    <row r="95" spans="1:5" x14ac:dyDescent="0.3">
      <c r="A95" s="93"/>
      <c r="B95" s="128" t="s">
        <v>88</v>
      </c>
      <c r="C95" s="110">
        <v>20000</v>
      </c>
      <c r="D95" s="130">
        <v>0</v>
      </c>
      <c r="E95" s="54">
        <f t="shared" si="1"/>
        <v>0</v>
      </c>
    </row>
    <row r="96" spans="1:5" x14ac:dyDescent="0.3">
      <c r="A96" s="93" t="s">
        <v>139</v>
      </c>
      <c r="B96" s="129" t="s">
        <v>184</v>
      </c>
      <c r="C96" s="94">
        <v>154333</v>
      </c>
      <c r="D96" s="95">
        <v>36115</v>
      </c>
      <c r="E96" s="54">
        <f t="shared" si="1"/>
        <v>23.400698489629569</v>
      </c>
    </row>
    <row r="97" spans="1:7" x14ac:dyDescent="0.3">
      <c r="A97" s="93" t="s">
        <v>139</v>
      </c>
      <c r="B97" s="129" t="s">
        <v>185</v>
      </c>
      <c r="C97" s="94">
        <v>77537</v>
      </c>
      <c r="D97" s="95">
        <v>14872</v>
      </c>
      <c r="E97" s="54">
        <f t="shared" si="1"/>
        <v>19.180520267743141</v>
      </c>
    </row>
    <row r="98" spans="1:7" x14ac:dyDescent="0.3">
      <c r="A98" s="93" t="s">
        <v>140</v>
      </c>
      <c r="B98" s="129" t="s">
        <v>186</v>
      </c>
      <c r="C98" s="94">
        <v>454681</v>
      </c>
      <c r="D98" s="95">
        <v>100431</v>
      </c>
      <c r="E98" s="54">
        <f t="shared" si="1"/>
        <v>22.088233288833269</v>
      </c>
    </row>
    <row r="99" spans="1:7" x14ac:dyDescent="0.3">
      <c r="A99" s="93"/>
      <c r="B99" s="131" t="s">
        <v>219</v>
      </c>
      <c r="C99" s="94">
        <v>74870</v>
      </c>
      <c r="D99" s="95">
        <v>0</v>
      </c>
      <c r="E99" s="54">
        <f t="shared" si="1"/>
        <v>0</v>
      </c>
    </row>
    <row r="100" spans="1:7" x14ac:dyDescent="0.3">
      <c r="A100" s="93" t="s">
        <v>141</v>
      </c>
      <c r="B100" s="116" t="s">
        <v>142</v>
      </c>
      <c r="C100" s="132">
        <v>21580</v>
      </c>
      <c r="D100" s="133">
        <v>5395</v>
      </c>
      <c r="E100" s="54">
        <f t="shared" si="1"/>
        <v>25</v>
      </c>
    </row>
    <row r="101" spans="1:7" x14ac:dyDescent="0.3">
      <c r="A101" s="93" t="s">
        <v>143</v>
      </c>
      <c r="B101" s="129" t="s">
        <v>144</v>
      </c>
      <c r="C101" s="94">
        <v>33874</v>
      </c>
      <c r="D101" s="95">
        <v>7528</v>
      </c>
      <c r="E101" s="54">
        <f t="shared" si="1"/>
        <v>22.22353427407451</v>
      </c>
    </row>
    <row r="102" spans="1:7" x14ac:dyDescent="0.3">
      <c r="A102" s="134" t="s">
        <v>145</v>
      </c>
      <c r="B102" s="135" t="s">
        <v>146</v>
      </c>
      <c r="C102" s="94">
        <v>25900</v>
      </c>
      <c r="D102" s="94">
        <v>4330</v>
      </c>
      <c r="E102" s="54">
        <f t="shared" si="1"/>
        <v>16.718146718146716</v>
      </c>
    </row>
    <row r="103" spans="1:7" x14ac:dyDescent="0.3">
      <c r="A103" s="136" t="s">
        <v>147</v>
      </c>
      <c r="B103" s="137" t="s">
        <v>148</v>
      </c>
      <c r="C103" s="138">
        <v>128998</v>
      </c>
      <c r="D103" s="94">
        <v>43000</v>
      </c>
      <c r="E103" s="139">
        <f t="shared" ref="E103:E104" si="2">D103/C103*100</f>
        <v>33.333850137211428</v>
      </c>
      <c r="F103" s="95"/>
      <c r="G103" s="95"/>
    </row>
    <row r="104" spans="1:7" ht="15" thickBot="1" x14ac:dyDescent="0.35">
      <c r="A104" s="106"/>
      <c r="B104" s="140" t="s">
        <v>219</v>
      </c>
      <c r="C104" s="138">
        <v>11998</v>
      </c>
      <c r="D104" s="138">
        <v>0</v>
      </c>
      <c r="E104" s="141">
        <f t="shared" si="2"/>
        <v>0</v>
      </c>
      <c r="F104" s="95"/>
      <c r="G104" s="95"/>
    </row>
    <row r="105" spans="1:7" ht="15" thickBot="1" x14ac:dyDescent="0.35">
      <c r="A105" s="6" t="s">
        <v>149</v>
      </c>
      <c r="B105" s="7" t="s">
        <v>150</v>
      </c>
      <c r="C105" s="142">
        <f>C106+C108+C110+C112+C114+C116+C118+C119+C120+C121+C122+C123+C124+C125</f>
        <v>9112282</v>
      </c>
      <c r="D105" s="142">
        <f>D106+D108+D110+D112+D114+D116+D118+D120+D121+D122+D123+D125+D124</f>
        <v>2128168</v>
      </c>
      <c r="E105" s="143">
        <f t="shared" si="1"/>
        <v>23.354940068799451</v>
      </c>
    </row>
    <row r="106" spans="1:7" x14ac:dyDescent="0.3">
      <c r="A106" s="127" t="s">
        <v>151</v>
      </c>
      <c r="B106" s="144" t="s">
        <v>187</v>
      </c>
      <c r="C106" s="145">
        <v>527430</v>
      </c>
      <c r="D106" s="146">
        <v>132058</v>
      </c>
      <c r="E106" s="67">
        <f t="shared" si="1"/>
        <v>25.038014523254269</v>
      </c>
    </row>
    <row r="107" spans="1:7" x14ac:dyDescent="0.3">
      <c r="A107" s="127"/>
      <c r="B107" s="128" t="s">
        <v>88</v>
      </c>
      <c r="C107" s="147">
        <v>0</v>
      </c>
      <c r="D107" s="148">
        <v>0</v>
      </c>
      <c r="E107" s="67" t="e">
        <f t="shared" si="1"/>
        <v>#DIV/0!</v>
      </c>
    </row>
    <row r="108" spans="1:7" x14ac:dyDescent="0.3">
      <c r="A108" s="127" t="s">
        <v>151</v>
      </c>
      <c r="B108" s="116" t="s">
        <v>214</v>
      </c>
      <c r="C108" s="149">
        <v>2074082</v>
      </c>
      <c r="D108" s="150">
        <v>476133</v>
      </c>
      <c r="E108" s="67">
        <f t="shared" si="1"/>
        <v>22.956324774044614</v>
      </c>
      <c r="F108" s="151"/>
      <c r="G108" s="151"/>
    </row>
    <row r="109" spans="1:7" x14ac:dyDescent="0.3">
      <c r="A109" s="127"/>
      <c r="B109" s="128" t="s">
        <v>88</v>
      </c>
      <c r="C109" s="147">
        <v>0</v>
      </c>
      <c r="D109" s="148"/>
      <c r="E109" s="67" t="e">
        <f t="shared" si="1"/>
        <v>#DIV/0!</v>
      </c>
      <c r="F109" s="152"/>
      <c r="G109" s="153"/>
    </row>
    <row r="110" spans="1:7" x14ac:dyDescent="0.3">
      <c r="A110" s="127" t="s">
        <v>151</v>
      </c>
      <c r="B110" s="116" t="s">
        <v>211</v>
      </c>
      <c r="C110" s="149">
        <v>409373</v>
      </c>
      <c r="D110" s="154">
        <v>101960</v>
      </c>
      <c r="E110" s="67">
        <f t="shared" si="1"/>
        <v>24.906381222015131</v>
      </c>
      <c r="F110" s="152"/>
      <c r="G110" s="153"/>
    </row>
    <row r="111" spans="1:7" x14ac:dyDescent="0.3">
      <c r="A111" s="127"/>
      <c r="B111" s="128" t="s">
        <v>88</v>
      </c>
      <c r="C111" s="149">
        <v>0</v>
      </c>
      <c r="D111" s="154">
        <v>0</v>
      </c>
      <c r="E111" s="67"/>
      <c r="F111" s="152"/>
      <c r="G111" s="153"/>
    </row>
    <row r="112" spans="1:7" x14ac:dyDescent="0.3">
      <c r="A112" s="93" t="s">
        <v>188</v>
      </c>
      <c r="B112" s="155" t="s">
        <v>190</v>
      </c>
      <c r="C112" s="156">
        <v>942759</v>
      </c>
      <c r="D112" s="157">
        <v>179843</v>
      </c>
      <c r="E112" s="67">
        <f t="shared" si="1"/>
        <v>19.076243239258389</v>
      </c>
      <c r="F112" s="158"/>
      <c r="G112" s="158"/>
    </row>
    <row r="113" spans="1:7" x14ac:dyDescent="0.3">
      <c r="A113" s="93"/>
      <c r="B113" s="159" t="s">
        <v>88</v>
      </c>
      <c r="C113" s="156">
        <v>120000</v>
      </c>
      <c r="D113" s="160">
        <v>0</v>
      </c>
      <c r="E113" s="67"/>
      <c r="F113" s="161"/>
      <c r="G113" s="158"/>
    </row>
    <row r="114" spans="1:7" x14ac:dyDescent="0.3">
      <c r="A114" s="93" t="s">
        <v>188</v>
      </c>
      <c r="B114" s="155" t="s">
        <v>191</v>
      </c>
      <c r="C114" s="156">
        <v>729591</v>
      </c>
      <c r="D114" s="157">
        <v>182263</v>
      </c>
      <c r="E114" s="67">
        <f t="shared" si="1"/>
        <v>24.981530748049249</v>
      </c>
      <c r="F114" s="158"/>
      <c r="G114" s="158"/>
    </row>
    <row r="115" spans="1:7" x14ac:dyDescent="0.3">
      <c r="A115" s="93"/>
      <c r="B115" s="131" t="s">
        <v>212</v>
      </c>
      <c r="C115" s="156">
        <v>10000</v>
      </c>
      <c r="D115" s="157">
        <v>0</v>
      </c>
      <c r="E115" s="67"/>
      <c r="F115" s="161"/>
      <c r="G115" s="158"/>
    </row>
    <row r="116" spans="1:7" x14ac:dyDescent="0.3">
      <c r="A116" s="93" t="s">
        <v>192</v>
      </c>
      <c r="B116" s="116" t="s">
        <v>193</v>
      </c>
      <c r="C116" s="149">
        <v>3501403</v>
      </c>
      <c r="D116" s="150">
        <v>821836</v>
      </c>
      <c r="E116" s="67">
        <f t="shared" si="1"/>
        <v>23.471619804975319</v>
      </c>
      <c r="F116" s="151"/>
      <c r="G116" s="151"/>
    </row>
    <row r="117" spans="1:7" x14ac:dyDescent="0.3">
      <c r="A117" s="93"/>
      <c r="B117" s="128" t="s">
        <v>88</v>
      </c>
      <c r="C117" s="149">
        <v>253446</v>
      </c>
      <c r="D117" s="150">
        <v>0</v>
      </c>
      <c r="E117" s="67"/>
      <c r="F117" s="162"/>
      <c r="G117" s="151"/>
    </row>
    <row r="118" spans="1:7" x14ac:dyDescent="0.3">
      <c r="A118" s="93" t="s">
        <v>152</v>
      </c>
      <c r="B118" s="155" t="s">
        <v>189</v>
      </c>
      <c r="C118" s="156">
        <v>411960</v>
      </c>
      <c r="D118" s="150">
        <v>100569</v>
      </c>
      <c r="E118" s="67">
        <f t="shared" si="1"/>
        <v>24.412321584619868</v>
      </c>
      <c r="F118" s="158"/>
      <c r="G118" s="151"/>
    </row>
    <row r="119" spans="1:7" x14ac:dyDescent="0.3">
      <c r="A119" s="93" t="s">
        <v>220</v>
      </c>
      <c r="B119" s="155" t="s">
        <v>221</v>
      </c>
      <c r="C119" s="156">
        <v>21824</v>
      </c>
      <c r="D119" s="150">
        <v>0</v>
      </c>
      <c r="E119" s="67"/>
      <c r="F119" s="158"/>
      <c r="G119" s="151"/>
    </row>
    <row r="120" spans="1:7" x14ac:dyDescent="0.3">
      <c r="A120" s="93" t="s">
        <v>153</v>
      </c>
      <c r="B120" s="155" t="s">
        <v>154</v>
      </c>
      <c r="C120" s="156">
        <v>253489</v>
      </c>
      <c r="D120" s="157">
        <v>67001</v>
      </c>
      <c r="E120" s="67">
        <f t="shared" si="1"/>
        <v>26.431521683386656</v>
      </c>
      <c r="F120" s="158"/>
      <c r="G120" s="158"/>
    </row>
    <row r="121" spans="1:7" x14ac:dyDescent="0.3">
      <c r="A121" s="93" t="s">
        <v>155</v>
      </c>
      <c r="B121" s="155" t="s">
        <v>156</v>
      </c>
      <c r="C121" s="156">
        <v>168020</v>
      </c>
      <c r="D121" s="157">
        <v>42985</v>
      </c>
      <c r="E121" s="67">
        <f t="shared" si="1"/>
        <v>25.583263897155099</v>
      </c>
      <c r="F121" s="158"/>
      <c r="G121" s="158"/>
    </row>
    <row r="122" spans="1:7" x14ac:dyDescent="0.3">
      <c r="A122" s="93" t="s">
        <v>157</v>
      </c>
      <c r="B122" s="155" t="s">
        <v>203</v>
      </c>
      <c r="C122" s="156">
        <v>2000</v>
      </c>
      <c r="D122" s="157">
        <v>300</v>
      </c>
      <c r="E122" s="67">
        <f t="shared" si="1"/>
        <v>15</v>
      </c>
      <c r="F122" s="158"/>
      <c r="G122" s="158"/>
    </row>
    <row r="123" spans="1:7" x14ac:dyDescent="0.3">
      <c r="A123" s="93" t="s">
        <v>149</v>
      </c>
      <c r="B123" s="155" t="s">
        <v>197</v>
      </c>
      <c r="C123" s="156"/>
      <c r="D123" s="157"/>
      <c r="E123" s="67" t="e">
        <f t="shared" si="1"/>
        <v>#DIV/0!</v>
      </c>
      <c r="F123" s="158"/>
      <c r="G123" s="158"/>
    </row>
    <row r="124" spans="1:7" s="121" customFormat="1" x14ac:dyDescent="0.3">
      <c r="A124" s="163" t="s">
        <v>158</v>
      </c>
      <c r="B124" s="164" t="s">
        <v>159</v>
      </c>
      <c r="C124" s="165">
        <v>18000</v>
      </c>
      <c r="D124" s="160">
        <v>11838</v>
      </c>
      <c r="E124" s="166">
        <f t="shared" si="1"/>
        <v>65.766666666666666</v>
      </c>
    </row>
    <row r="125" spans="1:7" ht="15" thickBot="1" x14ac:dyDescent="0.35">
      <c r="A125" s="134" t="s">
        <v>160</v>
      </c>
      <c r="B125" s="135" t="s">
        <v>161</v>
      </c>
      <c r="C125" s="156">
        <v>52351</v>
      </c>
      <c r="D125" s="157">
        <v>11382</v>
      </c>
      <c r="E125" s="54">
        <f t="shared" si="1"/>
        <v>21.741705029512332</v>
      </c>
    </row>
    <row r="126" spans="1:7" ht="15" thickBot="1" x14ac:dyDescent="0.35">
      <c r="A126" s="33" t="s">
        <v>162</v>
      </c>
      <c r="B126" s="34" t="s">
        <v>163</v>
      </c>
      <c r="C126" s="100">
        <f>SUM(C127:C137)-C130</f>
        <v>4289029</v>
      </c>
      <c r="D126" s="100">
        <f>SUM(D127:D138)-D130-D138</f>
        <v>951524</v>
      </c>
      <c r="E126" s="9">
        <f t="shared" si="1"/>
        <v>22.18506799557662</v>
      </c>
    </row>
    <row r="127" spans="1:7" x14ac:dyDescent="0.3">
      <c r="A127" s="10" t="s">
        <v>164</v>
      </c>
      <c r="B127" s="167" t="s">
        <v>165</v>
      </c>
      <c r="C127" s="168">
        <v>18995</v>
      </c>
      <c r="D127" s="169">
        <v>3277</v>
      </c>
      <c r="E127" s="72">
        <f t="shared" si="1"/>
        <v>17.251908396946565</v>
      </c>
    </row>
    <row r="128" spans="1:7" x14ac:dyDescent="0.3">
      <c r="A128" s="93" t="s">
        <v>166</v>
      </c>
      <c r="B128" s="170" t="s">
        <v>167</v>
      </c>
      <c r="C128" s="156">
        <v>430250</v>
      </c>
      <c r="D128" s="157">
        <v>103702</v>
      </c>
      <c r="E128" s="54">
        <f t="shared" si="1"/>
        <v>24.102730970366064</v>
      </c>
    </row>
    <row r="129" spans="1:7" x14ac:dyDescent="0.3">
      <c r="A129" s="93" t="s">
        <v>168</v>
      </c>
      <c r="B129" s="170" t="s">
        <v>169</v>
      </c>
      <c r="C129" s="156">
        <v>2617483</v>
      </c>
      <c r="D129" s="157">
        <v>533335</v>
      </c>
      <c r="E129" s="54">
        <f t="shared" si="1"/>
        <v>20.375872546259135</v>
      </c>
    </row>
    <row r="130" spans="1:7" x14ac:dyDescent="0.3">
      <c r="A130" s="93"/>
      <c r="B130" s="159" t="s">
        <v>88</v>
      </c>
      <c r="C130" s="156">
        <v>2577930</v>
      </c>
      <c r="D130" s="157">
        <v>527575</v>
      </c>
      <c r="E130" s="54">
        <f t="shared" si="1"/>
        <v>20.465063054466182</v>
      </c>
    </row>
    <row r="131" spans="1:7" x14ac:dyDescent="0.3">
      <c r="A131" s="93" t="s">
        <v>170</v>
      </c>
      <c r="B131" s="170" t="s">
        <v>171</v>
      </c>
      <c r="C131" s="156">
        <v>468268</v>
      </c>
      <c r="D131" s="157">
        <v>130555</v>
      </c>
      <c r="E131" s="54">
        <f t="shared" si="1"/>
        <v>27.880401821179323</v>
      </c>
    </row>
    <row r="132" spans="1:7" x14ac:dyDescent="0.3">
      <c r="A132" s="93" t="s">
        <v>172</v>
      </c>
      <c r="B132" s="170" t="s">
        <v>173</v>
      </c>
      <c r="C132" s="156">
        <v>241008</v>
      </c>
      <c r="D132" s="157">
        <v>53485</v>
      </c>
      <c r="E132" s="54">
        <f t="shared" si="1"/>
        <v>22.192209387240258</v>
      </c>
      <c r="F132" s="156"/>
      <c r="G132" s="157"/>
    </row>
    <row r="133" spans="1:7" ht="15" customHeight="1" x14ac:dyDescent="0.3">
      <c r="A133" s="93" t="s">
        <v>174</v>
      </c>
      <c r="B133" s="170" t="s">
        <v>175</v>
      </c>
      <c r="C133" s="165">
        <v>52509</v>
      </c>
      <c r="D133" s="160">
        <v>13340</v>
      </c>
      <c r="E133" s="54">
        <f t="shared" si="1"/>
        <v>25.405168637757335</v>
      </c>
    </row>
    <row r="134" spans="1:7" x14ac:dyDescent="0.3">
      <c r="A134" s="93" t="s">
        <v>176</v>
      </c>
      <c r="B134" s="170" t="s">
        <v>177</v>
      </c>
      <c r="C134" s="156">
        <v>74294</v>
      </c>
      <c r="D134" s="157">
        <v>29518</v>
      </c>
      <c r="E134" s="54">
        <f t="shared" si="1"/>
        <v>39.731337658491938</v>
      </c>
    </row>
    <row r="135" spans="1:7" x14ac:dyDescent="0.3">
      <c r="A135" s="134" t="s">
        <v>178</v>
      </c>
      <c r="B135" s="171" t="s">
        <v>194</v>
      </c>
      <c r="C135" s="156">
        <v>128817</v>
      </c>
      <c r="D135" s="157">
        <v>25165</v>
      </c>
      <c r="E135" s="54">
        <f t="shared" si="1"/>
        <v>19.535465039552232</v>
      </c>
    </row>
    <row r="136" spans="1:7" x14ac:dyDescent="0.3">
      <c r="A136" s="106" t="s">
        <v>178</v>
      </c>
      <c r="B136" s="107" t="s">
        <v>195</v>
      </c>
      <c r="C136" s="172">
        <v>25936</v>
      </c>
      <c r="D136" s="173">
        <v>5069</v>
      </c>
      <c r="E136" s="44">
        <f t="shared" si="1"/>
        <v>19.544262800740285</v>
      </c>
    </row>
    <row r="137" spans="1:7" x14ac:dyDescent="0.3">
      <c r="A137" s="106" t="s">
        <v>179</v>
      </c>
      <c r="B137" s="107" t="s">
        <v>180</v>
      </c>
      <c r="C137" s="174">
        <v>231469</v>
      </c>
      <c r="D137" s="175">
        <v>54078</v>
      </c>
      <c r="E137" s="108">
        <f t="shared" ref="E137" si="3">D137/C137*100</f>
        <v>23.362955730572992</v>
      </c>
    </row>
    <row r="138" spans="1:7" ht="18" customHeight="1" thickBot="1" x14ac:dyDescent="0.35">
      <c r="A138" s="97"/>
      <c r="B138" s="176" t="s">
        <v>88</v>
      </c>
      <c r="C138" s="177"/>
      <c r="D138" s="178">
        <v>0</v>
      </c>
      <c r="E138" s="59">
        <v>0</v>
      </c>
    </row>
    <row r="139" spans="1:7" x14ac:dyDescent="0.3">
      <c r="A139" s="179"/>
      <c r="B139" s="180" t="s">
        <v>181</v>
      </c>
      <c r="C139" s="179"/>
      <c r="D139" s="179"/>
    </row>
    <row r="140" spans="1:7" x14ac:dyDescent="0.3">
      <c r="A140" s="182"/>
      <c r="B140" s="64" t="s">
        <v>182</v>
      </c>
      <c r="C140" s="183">
        <f>C25+C36+C38+C40+C48</f>
        <v>0</v>
      </c>
      <c r="D140" s="183">
        <f>D25+D36+D38+D40+D48</f>
        <v>0</v>
      </c>
    </row>
    <row r="141" spans="1:7" x14ac:dyDescent="0.3">
      <c r="A141" s="184"/>
      <c r="B141" s="184" t="s">
        <v>183</v>
      </c>
      <c r="C141" s="185">
        <f>C36+C38+C58+C60+C63+C66+C69+C74+C81+C83+C90+C92+C95+C99+C104+C107+C109+C111+C113+C115+C117+C130+C138</f>
        <v>0</v>
      </c>
      <c r="D141" s="185">
        <f>D36+D38+D58+D60+D63+D66+D83+D107+D109+D95+D117+D113+D130+D138</f>
        <v>0</v>
      </c>
    </row>
    <row r="142" spans="1:7" x14ac:dyDescent="0.3">
      <c r="A142" s="184"/>
      <c r="B142" s="184"/>
      <c r="C142" s="184"/>
      <c r="D142" s="184"/>
    </row>
    <row r="143" spans="1:7" x14ac:dyDescent="0.3">
      <c r="A143" s="186"/>
      <c r="B143" s="186"/>
      <c r="C143" s="186"/>
      <c r="D143" s="186"/>
    </row>
    <row r="144" spans="1:7" x14ac:dyDescent="0.3">
      <c r="A144" s="1" t="s">
        <v>213</v>
      </c>
    </row>
    <row r="145" spans="1:1" x14ac:dyDescent="0.3">
      <c r="A145" s="187" t="s">
        <v>223</v>
      </c>
    </row>
  </sheetData>
  <mergeCells count="2">
    <mergeCell ref="B1:E1"/>
    <mergeCell ref="B2:E2"/>
  </mergeCells>
  <conditionalFormatting sqref="C33:D33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F2A41-A258-49D3-88FC-53B0D3739A72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31.03.2026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Liivi</dc:creator>
  <cp:lastModifiedBy>Kristiina Hallik</cp:lastModifiedBy>
  <cp:lastPrinted>2026-04-28T14:12:54Z</cp:lastPrinted>
  <dcterms:created xsi:type="dcterms:W3CDTF">2021-05-01T07:25:53Z</dcterms:created>
  <dcterms:modified xsi:type="dcterms:W3CDTF">2026-05-14T18:33:52Z</dcterms:modified>
</cp:coreProperties>
</file>